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Science Data\2015 Schoolship data\Diving Deeper\"/>
    </mc:Choice>
  </mc:AlternateContent>
  <bookViews>
    <workbookView xWindow="465" yWindow="1095" windowWidth="24900" windowHeight="13515"/>
  </bookViews>
  <sheets>
    <sheet name="Notes" sheetId="9" r:id="rId1"/>
    <sheet name="Mussels" sheetId="1" r:id="rId2"/>
    <sheet name="Quagga lengths" sheetId="2" r:id="rId3"/>
    <sheet name="number of samples" sheetId="8" r:id="rId4"/>
    <sheet name="Fig 3 Quagga density " sheetId="5" r:id="rId5"/>
    <sheet name="Length Data" sheetId="6" r:id="rId6"/>
    <sheet name="Fig 4 Quagga Length" sheetId="7" r:id="rId7"/>
  </sheets>
  <definedNames>
    <definedName name="_xlnm._FilterDatabase" localSheetId="1" hidden="1">Mussels!$A$1:$S$37</definedName>
  </definedNames>
  <calcPr calcId="152511" concurrentCalc="0"/>
  <pivotCaches>
    <pivotCache cacheId="0" r:id="rId8"/>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25" i="1" l="1"/>
  <c r="K43" i="6"/>
  <c r="K44" i="6"/>
  <c r="K45" i="6"/>
  <c r="K46" i="6"/>
  <c r="K47" i="6"/>
  <c r="K48" i="6"/>
  <c r="K49" i="6"/>
  <c r="K50" i="6"/>
  <c r="K51" i="6"/>
  <c r="K52" i="6"/>
  <c r="K53" i="6"/>
  <c r="K54" i="6"/>
  <c r="K55" i="6"/>
  <c r="K56" i="6"/>
  <c r="K57" i="6"/>
  <c r="K58" i="6"/>
  <c r="K59" i="6"/>
  <c r="K60" i="6"/>
  <c r="K61" i="6"/>
  <c r="K62" i="6"/>
  <c r="K63" i="6"/>
  <c r="K64" i="6"/>
  <c r="K65" i="6"/>
  <c r="K66" i="6"/>
  <c r="K67" i="6"/>
  <c r="M7" i="6"/>
  <c r="M6" i="6"/>
  <c r="O7" i="6"/>
  <c r="G17" i="6"/>
  <c r="M5" i="6"/>
  <c r="O6" i="6"/>
  <c r="G16" i="6"/>
  <c r="M4" i="6"/>
  <c r="O5" i="6"/>
  <c r="G15" i="6"/>
  <c r="O4" i="6"/>
  <c r="G14" i="6"/>
  <c r="M3" i="6"/>
  <c r="O3" i="6"/>
  <c r="G13"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D7" i="6"/>
  <c r="D6" i="6"/>
  <c r="F7" i="6"/>
  <c r="F17" i="6"/>
  <c r="D5" i="6"/>
  <c r="F6" i="6"/>
  <c r="F16" i="6"/>
  <c r="D4" i="6"/>
  <c r="F5" i="6"/>
  <c r="F15" i="6"/>
  <c r="F4" i="6"/>
  <c r="F14" i="6"/>
  <c r="D3" i="6"/>
  <c r="F3" i="6"/>
  <c r="F13" i="6"/>
  <c r="AE17" i="2"/>
  <c r="AE4" i="2"/>
  <c r="M42" i="1"/>
  <c r="G42" i="1"/>
  <c r="M41" i="1"/>
  <c r="B16" i="5"/>
  <c r="AD31" i="2"/>
  <c r="AB31" i="2"/>
  <c r="AC17" i="2"/>
  <c r="AD4" i="2"/>
  <c r="AC4" i="2"/>
  <c r="AB4" i="2"/>
  <c r="M40" i="1"/>
  <c r="G40" i="1"/>
  <c r="M39" i="1"/>
  <c r="G39" i="1"/>
  <c r="M38" i="1"/>
  <c r="G38" i="1"/>
  <c r="C19" i="5"/>
  <c r="C18" i="5"/>
  <c r="B15" i="5"/>
  <c r="G4" i="1"/>
  <c r="G5" i="1"/>
  <c r="G6" i="1"/>
  <c r="G7" i="1"/>
  <c r="G8" i="1"/>
  <c r="G9" i="1"/>
  <c r="G10" i="1"/>
  <c r="G11" i="1"/>
  <c r="G12" i="1"/>
  <c r="G13" i="1"/>
  <c r="G15" i="1"/>
  <c r="G16" i="1"/>
  <c r="G17" i="1"/>
  <c r="G18" i="1"/>
  <c r="G19" i="1"/>
  <c r="G20" i="1"/>
  <c r="G21" i="1"/>
  <c r="G22" i="1"/>
  <c r="G23" i="1"/>
  <c r="G24" i="1"/>
  <c r="G25" i="1"/>
  <c r="G26" i="1"/>
  <c r="G27" i="1"/>
  <c r="G28" i="1"/>
  <c r="G29" i="1"/>
  <c r="G30" i="1"/>
  <c r="G31" i="1"/>
  <c r="G32" i="1"/>
  <c r="G33" i="1"/>
  <c r="G34" i="1"/>
  <c r="G35" i="1"/>
  <c r="G36" i="1"/>
  <c r="G37" i="1"/>
  <c r="G2" i="1"/>
  <c r="H30" i="2"/>
  <c r="H32" i="2"/>
  <c r="G35" i="2"/>
  <c r="G37" i="2"/>
  <c r="I78" i="2"/>
  <c r="X61" i="2"/>
  <c r="J50" i="2"/>
  <c r="E45" i="2"/>
  <c r="R30" i="2"/>
  <c r="Q30" i="2"/>
  <c r="Y28" i="2"/>
  <c r="W26" i="2"/>
  <c r="V26" i="2"/>
  <c r="K26" i="2"/>
  <c r="U25" i="2"/>
  <c r="T25" i="2"/>
  <c r="C25" i="2"/>
  <c r="P7" i="2"/>
  <c r="M37" i="1"/>
  <c r="M36" i="1"/>
  <c r="M35" i="1"/>
  <c r="M34" i="1"/>
  <c r="M33" i="1"/>
  <c r="M32" i="1"/>
  <c r="M31" i="1"/>
  <c r="M30" i="1"/>
  <c r="M29" i="1"/>
  <c r="M28" i="1"/>
  <c r="M27" i="1"/>
  <c r="M26" i="1"/>
  <c r="M24" i="1"/>
  <c r="M22" i="1"/>
  <c r="M21" i="1"/>
  <c r="M20" i="1"/>
  <c r="M17" i="1"/>
  <c r="M16" i="1"/>
  <c r="M15" i="1"/>
  <c r="M14" i="1"/>
  <c r="M13" i="1"/>
  <c r="M12" i="1"/>
  <c r="M11" i="1"/>
  <c r="N10" i="1"/>
  <c r="M10" i="1"/>
  <c r="N9" i="1"/>
  <c r="M9" i="1"/>
  <c r="N8" i="1"/>
  <c r="M8" i="1"/>
  <c r="N7" i="1"/>
  <c r="M7" i="1"/>
  <c r="N6" i="1"/>
  <c r="M6" i="1"/>
  <c r="N5" i="1"/>
  <c r="I5" i="1"/>
  <c r="M5" i="1"/>
  <c r="N4" i="1"/>
  <c r="M4" i="1"/>
  <c r="N3" i="1"/>
  <c r="N2" i="1"/>
</calcChain>
</file>

<file path=xl/sharedStrings.xml><?xml version="1.0" encoding="utf-8"?>
<sst xmlns="http://schemas.openxmlformats.org/spreadsheetml/2006/main" count="337" uniqueCount="158">
  <si>
    <t>Trip number</t>
  </si>
  <si>
    <t>Date</t>
  </si>
  <si>
    <t>School</t>
  </si>
  <si>
    <t>Teacher</t>
  </si>
  <si>
    <t>Location</t>
  </si>
  <si>
    <t>Depth (ft)</t>
  </si>
  <si>
    <t>Number of samples</t>
  </si>
  <si>
    <t>Live quaggas</t>
  </si>
  <si>
    <t>Live zebras</t>
  </si>
  <si>
    <t>Weight of live quggas (g)</t>
  </si>
  <si>
    <t>Weight of live zebras (g)</t>
  </si>
  <si>
    <t>Density Quagga #/m^2</t>
  </si>
  <si>
    <t>Density Zebra #/m^2</t>
  </si>
  <si>
    <t>DEAD quaggas (1/2 shells)</t>
  </si>
  <si>
    <t>DEAD zebras (1/2 shells)</t>
  </si>
  <si>
    <t>Weight of DEAD quggas (g)</t>
  </si>
  <si>
    <t>Weight of DAED zebras (g)</t>
  </si>
  <si>
    <t>Notes</t>
  </si>
  <si>
    <t>Glen Lake Community School</t>
  </si>
  <si>
    <t>Karen Richard</t>
  </si>
  <si>
    <t>Suttons Bay</t>
  </si>
  <si>
    <t>Beaver Island Community School</t>
  </si>
  <si>
    <t>Rob Grosebeck</t>
  </si>
  <si>
    <t>TC Central High School</t>
  </si>
  <si>
    <t>Kelly Smith</t>
  </si>
  <si>
    <t>{Difficult to understand the data. In one place it says 6 live quagga, another 22, another 27. Perhaps this is a tally for each PONAR grab? Entered here is that total.}</t>
  </si>
  <si>
    <t>Williamston High School</t>
  </si>
  <si>
    <t>Joe Rasmus</t>
  </si>
  <si>
    <t>Benzie Central</t>
  </si>
  <si>
    <t>Kevin Kinnan</t>
  </si>
  <si>
    <t>{in the number colums it says 36, in the total column it says 221. what is the difference in meaning between number and total?}</t>
  </si>
  <si>
    <t>Kingsley High School</t>
  </si>
  <si>
    <t>Boone Sharpe</t>
  </si>
  <si>
    <t>{does not say number of samples, but calculations on the back suggest this was just one sample}</t>
  </si>
  <si>
    <t>Suttons Bay High School</t>
  </si>
  <si>
    <t>Julie Goodyke</t>
  </si>
  <si>
    <t>Boyne Falls High School</t>
  </si>
  <si>
    <t>Alicial Angerer</t>
  </si>
  <si>
    <t>{might be a combination of several samples of different depths, see note on the Benthos tab}</t>
  </si>
  <si>
    <t>Lisa Johnson</t>
  </si>
  <si>
    <t>Alicia Angerer</t>
  </si>
  <si>
    <t>{looks like this weight mnight include the weight of dead mussels too}</t>
  </si>
  <si>
    <t>Lakeshore High School</t>
  </si>
  <si>
    <t>Lynda Smith</t>
  </si>
  <si>
    <t>Interlochen Arts Academy</t>
  </si>
  <si>
    <t>Mary Ellen Newport</t>
  </si>
  <si>
    <t>{says 61 whole mussels, and in the ratios section 73 is recorded for number of dead quaggas (12+61 = 73) this might mean 12 + (61x2) = 134 half shells</t>
  </si>
  <si>
    <t>Jenna Scheub</t>
  </si>
  <si>
    <t>Length of live quagga mussles (mm)  Listed by trip number</t>
  </si>
  <si>
    <t>Trip 1</t>
  </si>
  <si>
    <t>Trip 2</t>
  </si>
  <si>
    <t xml:space="preserve"> Trip 3</t>
  </si>
  <si>
    <t>Trip 4</t>
  </si>
  <si>
    <t>Trip 5</t>
  </si>
  <si>
    <t>Trip 6</t>
  </si>
  <si>
    <t>Trip 7</t>
  </si>
  <si>
    <t xml:space="preserve"> Trip 8</t>
  </si>
  <si>
    <t xml:space="preserve"> Trip 9</t>
  </si>
  <si>
    <t>Trip 10</t>
  </si>
  <si>
    <t>Trip 11</t>
  </si>
  <si>
    <t>Trip 12</t>
  </si>
  <si>
    <t>Trip 13</t>
  </si>
  <si>
    <t>Trip 14</t>
  </si>
  <si>
    <t>Trip 15</t>
  </si>
  <si>
    <t>Trip 16</t>
  </si>
  <si>
    <t>Trip 17</t>
  </si>
  <si>
    <t>Trip 18</t>
  </si>
  <si>
    <t>Trip 19</t>
  </si>
  <si>
    <t>Trip 20</t>
  </si>
  <si>
    <t>22/70.5 feet</t>
  </si>
  <si>
    <t>92 feet</t>
  </si>
  <si>
    <t>31 feet</t>
  </si>
  <si>
    <t>94 feet</t>
  </si>
  <si>
    <t>30 feet</t>
  </si>
  <si>
    <t>85 feet</t>
  </si>
  <si>
    <t>74 feet</t>
  </si>
  <si>
    <t>27.4 feet</t>
  </si>
  <si>
    <t>82.4 feet</t>
  </si>
  <si>
    <t>96 feet</t>
  </si>
  <si>
    <t>27 feet</t>
  </si>
  <si>
    <t>104.9 feet</t>
  </si>
  <si>
    <t>no data</t>
  </si>
  <si>
    <t>Average 23 mm, Biggest 27 mm. {These numbers were written in the boxes for mussel lengths. There is no other data to support these numbers. 54 live quaggas were counted.}</t>
  </si>
  <si>
    <t>15 live quaggas were found, only one length recorded</t>
  </si>
  <si>
    <t>AVERAGE</t>
  </si>
  <si>
    <t>is this in cm?</t>
  </si>
  <si>
    <t>Shallow/Deep</t>
  </si>
  <si>
    <t>deep</t>
  </si>
  <si>
    <t>shallow</t>
  </si>
  <si>
    <t>min</t>
  </si>
  <si>
    <t>Q1</t>
  </si>
  <si>
    <t>median</t>
  </si>
  <si>
    <t>Q3</t>
  </si>
  <si>
    <t>max</t>
  </si>
  <si>
    <t>q1-min</t>
  </si>
  <si>
    <t>q1</t>
  </si>
  <si>
    <t>median - q1</t>
  </si>
  <si>
    <t>q3-med</t>
  </si>
  <si>
    <t>max-q3</t>
  </si>
  <si>
    <t>Average</t>
  </si>
  <si>
    <t>Std Error</t>
  </si>
  <si>
    <t>F-Test Two-Sample for Variances</t>
  </si>
  <si>
    <t>Variable 1</t>
  </si>
  <si>
    <t>Variable 2</t>
  </si>
  <si>
    <t>Mean</t>
  </si>
  <si>
    <t>Variance</t>
  </si>
  <si>
    <t>Observations</t>
  </si>
  <si>
    <t>df</t>
  </si>
  <si>
    <t>F</t>
  </si>
  <si>
    <t>P(F&lt;=f) one-tail</t>
  </si>
  <si>
    <t>F Critical one-tail</t>
  </si>
  <si>
    <t>Hypothesized Mean Difference</t>
  </si>
  <si>
    <t>t Stat</t>
  </si>
  <si>
    <t>P(T&lt;=t) one-tail</t>
  </si>
  <si>
    <t>t Critical one-tail</t>
  </si>
  <si>
    <t>P(T&lt;=t) two-tail</t>
  </si>
  <si>
    <t>t Critical two-tail</t>
  </si>
  <si>
    <t>t-Test: Two-Sample Assuming Equal Variances</t>
  </si>
  <si>
    <t>Pooled Variance</t>
  </si>
  <si>
    <t>t Stat &lt; t Crit 2 tail so not statistically different</t>
  </si>
  <si>
    <t>F&lt;Fcrit one-tail so equal variance</t>
  </si>
  <si>
    <t>Shallow (0-35 feet)</t>
  </si>
  <si>
    <t>Deep (70-90 feet)</t>
  </si>
  <si>
    <t>Bear Lake High School</t>
  </si>
  <si>
    <t>John Prokes</t>
  </si>
  <si>
    <t>Trip 21</t>
  </si>
  <si>
    <t>Row Labels</t>
  </si>
  <si>
    <t>Grand Total</t>
  </si>
  <si>
    <t>mid</t>
  </si>
  <si>
    <t>(blank)</t>
  </si>
  <si>
    <t>Total</t>
  </si>
  <si>
    <t>Sum of Number of samples</t>
  </si>
  <si>
    <t>{if true, this is the first live zebra we have seen in years}</t>
  </si>
  <si>
    <t>Trip 22</t>
  </si>
  <si>
    <t>{looks like mussels were measured to the nearest half cm, since they are all multiples of 5)</t>
  </si>
  <si>
    <t>MUSSELS</t>
  </si>
  <si>
    <t>Protocol: Collect 3 PONAR samples at each depth. Count all mussels: sort by quagga and zebra mussels, and sort living from dead mussels. Weigh each category in grams.Calculate density of living mussels in the bay (number/meter squared)</t>
  </si>
  <si>
    <t xml:space="preserve">Shallow = 35 feet or less, Deep = 70 feet or more, Medium = more than 35 feet and less than 70 feet. </t>
  </si>
  <si>
    <t>Density is calculated via excel, not copied from student work. Many groups did not complete this calculation on the ship.</t>
  </si>
  <si>
    <t>Starting trip 14 (fall) the datasheet included a place to put weight of mussel shells</t>
  </si>
  <si>
    <t>Where DEAD quaggas and DEAD zebras are recorded the number gives the number of half shells. ALL dead quaggas and zebras should be easily opened, so and "whole" organisms where the shells are still attached should be counted as 2 shells, not just one.</t>
  </si>
  <si>
    <t>QUAGGA LENGTHS</t>
  </si>
  <si>
    <t xml:space="preserve">Protocol: Measure the length of live mussels to the nearest mm. </t>
  </si>
  <si>
    <t xml:space="preserve">All recorded lengths are listed and the average is calculated. </t>
  </si>
  <si>
    <t>Some trips did not measure lengths. Some trips did not measure in mm (these were converted to mm in Excel, look for formulas). Some trips measured shells from two different depths without keeping the two depths separated.</t>
  </si>
  <si>
    <t>Starting trip 14 (fall) the datasheet included space to record the length of 25 live quagga mussel lengths (there was space for 40 lengths before this)</t>
  </si>
  <si>
    <t>ALL SHEETS</t>
  </si>
  <si>
    <t>cells highlighted yellow indicate data was not recorded on data sheets</t>
  </si>
  <si>
    <t>cells highlighted in red contain suspicious data. Look at notes for explanation</t>
  </si>
  <si>
    <t>cells highlighted in grey are not expected to be filled in because the version of the data sheet used when that trip was taken did not include a space for that data.</t>
  </si>
  <si>
    <t>notes in braces {} are notes from the data enterer. All other notes are copied from data sheets</t>
  </si>
  <si>
    <t>Spring trips have trip numbers 1-13, Fall tripshave trip numbers 14-22</t>
  </si>
  <si>
    <t>A double line separates data from spring and fall</t>
  </si>
  <si>
    <t xml:space="preserve"> </t>
  </si>
  <si>
    <t>cm</t>
  </si>
  <si>
    <t>mm</t>
  </si>
  <si>
    <t>Formulas are sometimes used to calculate averages or other numbers. Look at the cell to find out if a number is a raw number, or if it is a calculated number.</t>
  </si>
  <si>
    <t>[surprising to see all three depths with exactly the same number of dead zebra shells}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</si>
</sst>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sz val="12"/>
      <color rgb="FF000000"/>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0000"/>
        <bgColor indexed="64"/>
      </patternFill>
    </fill>
  </fills>
  <borders count="4">
    <border>
      <left/>
      <right/>
      <top/>
      <bottom/>
      <diagonal/>
    </border>
    <border>
      <left/>
      <right/>
      <top/>
      <bottom style="medium">
        <color auto="1"/>
      </bottom>
      <diagonal/>
    </border>
    <border>
      <left/>
      <right/>
      <top style="medium">
        <color auto="1"/>
      </top>
      <bottom style="thin">
        <color auto="1"/>
      </bottom>
      <diagonal/>
    </border>
    <border>
      <left/>
      <right/>
      <top/>
      <bottom style="double">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0">
    <xf numFmtId="0" fontId="0" fillId="0" borderId="0" xfId="0"/>
    <xf numFmtId="2" fontId="0" fillId="0" borderId="0" xfId="0" applyNumberFormat="1"/>
    <xf numFmtId="14" fontId="0" fillId="0" borderId="0" xfId="0" applyNumberFormat="1"/>
    <xf numFmtId="0" fontId="0" fillId="0" borderId="0" xfId="0" applyFill="1"/>
    <xf numFmtId="0" fontId="0" fillId="2" borderId="0" xfId="0" applyFill="1"/>
    <xf numFmtId="0" fontId="0" fillId="3" borderId="0" xfId="0" applyFill="1"/>
    <xf numFmtId="14" fontId="0" fillId="0" borderId="0" xfId="0" applyNumberFormat="1" applyFill="1"/>
    <xf numFmtId="0" fontId="1" fillId="0" borderId="0" xfId="0" applyFont="1"/>
    <xf numFmtId="14" fontId="1" fillId="0" borderId="0" xfId="0" applyNumberFormat="1" applyFont="1"/>
    <xf numFmtId="16" fontId="0" fillId="0" borderId="0" xfId="0" applyNumberFormat="1"/>
    <xf numFmtId="16" fontId="1" fillId="0" borderId="0" xfId="0" applyNumberFormat="1" applyFont="1"/>
    <xf numFmtId="0" fontId="1" fillId="0" borderId="0" xfId="0" applyFont="1" applyFill="1"/>
    <xf numFmtId="2" fontId="0" fillId="0" borderId="0" xfId="0" applyNumberFormat="1" applyFill="1"/>
    <xf numFmtId="0" fontId="2" fillId="0" borderId="0" xfId="0" applyFont="1"/>
    <xf numFmtId="0" fontId="0" fillId="0" borderId="0" xfId="0" applyFont="1"/>
    <xf numFmtId="2" fontId="0" fillId="3" borderId="0" xfId="0" applyNumberFormat="1" applyFill="1"/>
    <xf numFmtId="2" fontId="1" fillId="0" borderId="0" xfId="0" applyNumberFormat="1" applyFont="1"/>
    <xf numFmtId="0" fontId="0" fillId="0" borderId="0" xfId="0" applyFill="1" applyBorder="1" applyAlignment="1"/>
    <xf numFmtId="0" fontId="0" fillId="0" borderId="1" xfId="0" applyFill="1" applyBorder="1" applyAlignment="1"/>
    <xf numFmtId="0" fontId="3" fillId="0" borderId="2" xfId="0" applyFont="1" applyFill="1" applyBorder="1" applyAlignment="1">
      <alignment horizontal="center"/>
    </xf>
    <xf numFmtId="0" fontId="0" fillId="0" borderId="0" xfId="0" applyBorder="1"/>
    <xf numFmtId="0" fontId="3" fillId="0" borderId="0" xfId="0" applyFont="1" applyFill="1" applyBorder="1" applyAlignment="1">
      <alignment horizontal="center"/>
    </xf>
    <xf numFmtId="1" fontId="0" fillId="4" borderId="0" xfId="0" applyNumberFormat="1" applyFill="1"/>
    <xf numFmtId="0" fontId="0" fillId="0" borderId="0" xfId="0" pivotButton="1"/>
    <xf numFmtId="0" fontId="0" fillId="0" borderId="0" xfId="0" applyNumberFormat="1"/>
    <xf numFmtId="0" fontId="0" fillId="0" borderId="0" xfId="0" applyAlignment="1">
      <alignment horizontal="left"/>
    </xf>
    <xf numFmtId="0" fontId="0" fillId="5" borderId="0" xfId="0" applyFont="1" applyFill="1"/>
    <xf numFmtId="0" fontId="0" fillId="5" borderId="0" xfId="0" applyFill="1"/>
    <xf numFmtId="0" fontId="1" fillId="6" borderId="0" xfId="0" applyFont="1" applyFill="1"/>
    <xf numFmtId="0" fontId="0" fillId="4" borderId="0" xfId="0" applyFill="1" applyAlignment="1">
      <alignment wrapText="1"/>
    </xf>
    <xf numFmtId="0" fontId="0" fillId="0" borderId="0" xfId="0" applyFill="1" applyAlignment="1">
      <alignment wrapText="1"/>
    </xf>
    <xf numFmtId="0" fontId="0" fillId="6" borderId="0" xfId="0" applyFill="1"/>
    <xf numFmtId="2" fontId="0" fillId="6" borderId="0" xfId="0" applyNumberFormat="1" applyFill="1"/>
    <xf numFmtId="0" fontId="1" fillId="0" borderId="3" xfId="0" applyFont="1" applyBorder="1"/>
    <xf numFmtId="14" fontId="1" fillId="0" borderId="3" xfId="0" applyNumberFormat="1" applyFont="1" applyBorder="1"/>
    <xf numFmtId="0" fontId="0" fillId="0" borderId="3" xfId="0" applyFill="1" applyBorder="1"/>
    <xf numFmtId="0" fontId="0" fillId="0" borderId="3" xfId="0" applyBorder="1"/>
    <xf numFmtId="0" fontId="0" fillId="2" borderId="3" xfId="0" applyFill="1" applyBorder="1"/>
    <xf numFmtId="0" fontId="0" fillId="3" borderId="3" xfId="0" applyFill="1" applyBorder="1"/>
    <xf numFmtId="2" fontId="0" fillId="0" borderId="3" xfId="0" applyNumberFormat="1" applyBorder="1"/>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600" b="0"/>
            </a:pPr>
            <a:r>
              <a:rPr lang="en-US" sz="1600" b="0"/>
              <a:t>Figure 3: Density of</a:t>
            </a:r>
            <a:r>
              <a:rPr lang="en-US" sz="1600" b="0" baseline="0"/>
              <a:t> live quagga mussels in Suttons Bay, 2015 Deep samples were taken on </a:t>
            </a:r>
            <a:r>
              <a:rPr lang="en-US" sz="1600" b="1" baseline="0"/>
              <a:t>16 </a:t>
            </a:r>
            <a:r>
              <a:rPr lang="en-US" sz="1600" b="0" baseline="0"/>
              <a:t>different occassions, </a:t>
            </a:r>
            <a:r>
              <a:rPr lang="en-US" sz="1600" b="1" baseline="0"/>
              <a:t>33</a:t>
            </a:r>
            <a:r>
              <a:rPr lang="en-US" sz="1600" b="0" baseline="0"/>
              <a:t> samples total. Shallow samples were taken on </a:t>
            </a:r>
            <a:r>
              <a:rPr lang="en-US" sz="1600" b="1" baseline="0"/>
              <a:t>13</a:t>
            </a:r>
            <a:r>
              <a:rPr lang="en-US" sz="1600" b="0" baseline="0"/>
              <a:t> different ocassions, </a:t>
            </a:r>
            <a:r>
              <a:rPr lang="en-US" sz="1600" b="1" baseline="0"/>
              <a:t>26</a:t>
            </a:r>
            <a:r>
              <a:rPr lang="en-US" sz="1600" b="0" baseline="0"/>
              <a:t> samples total. Error bars show standard error.</a:t>
            </a:r>
            <a:endParaRPr lang="en-US" sz="1600" b="0"/>
          </a:p>
        </c:rich>
      </c:tx>
      <c:overlay val="0"/>
    </c:title>
    <c:autoTitleDeleted val="0"/>
    <c:plotArea>
      <c:layout/>
      <c:barChart>
        <c:barDir val="col"/>
        <c:grouping val="clustered"/>
        <c:varyColors val="0"/>
        <c:ser>
          <c:idx val="1"/>
          <c:order val="0"/>
          <c:spPr>
            <a:solidFill>
              <a:srgbClr val="000090"/>
            </a:solidFill>
          </c:spPr>
          <c:invertIfNegative val="0"/>
          <c:errBars>
            <c:errBarType val="both"/>
            <c:errValType val="cust"/>
            <c:noEndCap val="0"/>
            <c:plus>
              <c:numRef>
                <c:f>('Fig 3 Quagga density '!$B$16,'Fig 3 Quagga density '!$C$19)</c:f>
                <c:numCache>
                  <c:formatCode>General</c:formatCode>
                  <c:ptCount val="2"/>
                  <c:pt idx="0">
                    <c:v>244.29702891820912</c:v>
                  </c:pt>
                  <c:pt idx="1">
                    <c:v>384.71294525157407</c:v>
                  </c:pt>
                </c:numCache>
              </c:numRef>
            </c:plus>
            <c:minus>
              <c:numRef>
                <c:f>('Fig 3 Quagga density '!$B$16,'Fig 3 Quagga density '!$C$19)</c:f>
                <c:numCache>
                  <c:formatCode>General</c:formatCode>
                  <c:ptCount val="2"/>
                  <c:pt idx="0">
                    <c:v>244.29702891820912</c:v>
                  </c:pt>
                  <c:pt idx="1">
                    <c:v>384.71294525157407</c:v>
                  </c:pt>
                </c:numCache>
              </c:numRef>
            </c:minus>
            <c:spPr>
              <a:ln w="12700"/>
            </c:spPr>
          </c:errBars>
          <c:cat>
            <c:strRef>
              <c:f>('Fig 3 Quagga density '!$B$1:$C$1,'Fig 3 Quagga density '!$B$1:$C$1)</c:f>
              <c:strCache>
                <c:ptCount val="4"/>
                <c:pt idx="0">
                  <c:v>Shallow (0-35 feet)</c:v>
                </c:pt>
                <c:pt idx="1">
                  <c:v>Deep (70-90 feet)</c:v>
                </c:pt>
                <c:pt idx="2">
                  <c:v>Shallow (0-35 feet)</c:v>
                </c:pt>
                <c:pt idx="3">
                  <c:v>Deep (70-90 feet)</c:v>
                </c:pt>
              </c:strCache>
            </c:strRef>
          </c:cat>
          <c:val>
            <c:numRef>
              <c:f>('Fig 3 Quagga density '!$B$15,'Fig 3 Quagga density '!$C$18)</c:f>
              <c:numCache>
                <c:formatCode>0</c:formatCode>
                <c:ptCount val="2"/>
                <c:pt idx="0">
                  <c:v>1568.7884615384614</c:v>
                </c:pt>
                <c:pt idx="1">
                  <c:v>1858.265625</c:v>
                </c:pt>
              </c:numCache>
            </c:numRef>
          </c:val>
        </c:ser>
        <c:dLbls>
          <c:showLegendKey val="0"/>
          <c:showVal val="0"/>
          <c:showCatName val="0"/>
          <c:showSerName val="0"/>
          <c:showPercent val="0"/>
          <c:showBubbleSize val="0"/>
        </c:dLbls>
        <c:gapWidth val="50"/>
        <c:axId val="254276336"/>
        <c:axId val="254650472"/>
      </c:barChart>
      <c:catAx>
        <c:axId val="254276336"/>
        <c:scaling>
          <c:orientation val="minMax"/>
        </c:scaling>
        <c:delete val="0"/>
        <c:axPos val="b"/>
        <c:numFmt formatCode="General" sourceLinked="0"/>
        <c:majorTickMark val="out"/>
        <c:minorTickMark val="none"/>
        <c:tickLblPos val="nextTo"/>
        <c:txPr>
          <a:bodyPr/>
          <a:lstStyle/>
          <a:p>
            <a:pPr>
              <a:defRPr sz="1600"/>
            </a:pPr>
            <a:endParaRPr lang="en-US"/>
          </a:p>
        </c:txPr>
        <c:crossAx val="254650472"/>
        <c:crosses val="autoZero"/>
        <c:auto val="1"/>
        <c:lblAlgn val="ctr"/>
        <c:lblOffset val="100"/>
        <c:noMultiLvlLbl val="0"/>
      </c:catAx>
      <c:valAx>
        <c:axId val="254650472"/>
        <c:scaling>
          <c:orientation val="minMax"/>
        </c:scaling>
        <c:delete val="0"/>
        <c:axPos val="l"/>
        <c:majorGridlines/>
        <c:title>
          <c:tx>
            <c:rich>
              <a:bodyPr rot="-5400000" vert="horz"/>
              <a:lstStyle/>
              <a:p>
                <a:pPr>
                  <a:defRPr sz="1600"/>
                </a:pPr>
                <a:r>
                  <a:rPr lang="en-US" sz="1600"/>
                  <a:t>Density no/m2</a:t>
                </a:r>
              </a:p>
            </c:rich>
          </c:tx>
          <c:overlay val="0"/>
        </c:title>
        <c:numFmt formatCode="0" sourceLinked="1"/>
        <c:majorTickMark val="out"/>
        <c:minorTickMark val="none"/>
        <c:tickLblPos val="nextTo"/>
        <c:txPr>
          <a:bodyPr/>
          <a:lstStyle/>
          <a:p>
            <a:pPr>
              <a:defRPr sz="1600"/>
            </a:pPr>
            <a:endParaRPr lang="en-US"/>
          </a:p>
        </c:txPr>
        <c:crossAx val="254276336"/>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solidFill>
                <a:latin typeface="+mn-lt"/>
                <a:ea typeface="+mn-ea"/>
                <a:cs typeface="+mn-cs"/>
              </a:defRPr>
            </a:pPr>
            <a:r>
              <a:rPr lang="en-US">
                <a:solidFill>
                  <a:schemeClr val="tx1"/>
                </a:solidFill>
              </a:rPr>
              <a:t>Figure 4: Quagga mussel</a:t>
            </a:r>
            <a:r>
              <a:rPr lang="en-US" baseline="0">
                <a:solidFill>
                  <a:schemeClr val="tx1"/>
                </a:solidFill>
              </a:rPr>
              <a:t> length distribution in shallow and deep water, Suttons Bay, MI, 2015. Box gives median, 1st and 3rd quartiles. Whiskers give maximum and minimum values.</a:t>
            </a:r>
            <a:endParaRPr lang="en-US">
              <a:solidFill>
                <a:schemeClr val="tx1"/>
              </a:solidFill>
            </a:endParaRPr>
          </a:p>
        </c:rich>
      </c:tx>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'Length Data'!$E$14</c:f>
              <c:strCache>
                <c:ptCount val="1"/>
                <c:pt idx="0">
                  <c:v>Q1</c:v>
                </c:pt>
              </c:strCache>
            </c:strRef>
          </c:tx>
          <c:spPr>
            <a:noFill/>
            <a:ln>
              <a:noFill/>
            </a:ln>
            <a:effectLst/>
          </c:spPr>
          <c:invertIfNegative val="0"/>
          <c:errBars>
            <c:errBarType val="minus"/>
            <c:errValType val="cust"/>
            <c:noEndCap val="0"/>
            <c:plus>
              <c:numLit>
                <c:formatCode>General</c:formatCode>
                <c:ptCount val="1"/>
                <c:pt idx="0">
                  <c:v>1</c:v>
                </c:pt>
              </c:numLit>
            </c:plus>
            <c:minus>
              <c:numRef>
                <c:f>'Length Data'!$F$13:$G$13</c:f>
                <c:numCache>
                  <c:formatCode>General</c:formatCode>
                  <c:ptCount val="2"/>
                  <c:pt idx="0">
                    <c:v>10</c:v>
                  </c:pt>
                  <c:pt idx="1">
                    <c:v>7</c:v>
                  </c:pt>
                </c:numCache>
              </c:numRef>
            </c:minus>
            <c:spPr>
              <a:noFill/>
              <a:ln w="9525" cap="flat" cmpd="sng" algn="ctr">
                <a:solidFill>
                  <a:schemeClr val="tx1"/>
                </a:solidFill>
                <a:round/>
              </a:ln>
              <a:effectLst/>
            </c:spPr>
          </c:errBars>
          <c:cat>
            <c:strRef>
              <c:f>('Length Data'!$A$1,'Length Data'!$J$1)</c:f>
              <c:strCache>
                <c:ptCount val="2"/>
                <c:pt idx="0">
                  <c:v>Shallow (0-35 feet)</c:v>
                </c:pt>
                <c:pt idx="1">
                  <c:v>Deep (70-90 feet)</c:v>
                </c:pt>
              </c:strCache>
            </c:strRef>
          </c:cat>
          <c:val>
            <c:numRef>
              <c:f>'Length Data'!$F$14:$G$14</c:f>
              <c:numCache>
                <c:formatCode>General</c:formatCode>
                <c:ptCount val="2"/>
                <c:pt idx="0">
                  <c:v>20</c:v>
                </c:pt>
                <c:pt idx="1">
                  <c:v>18</c:v>
                </c:pt>
              </c:numCache>
            </c:numRef>
          </c:val>
        </c:ser>
        <c:ser>
          <c:idx val="1"/>
          <c:order val="1"/>
          <c:tx>
            <c:strRef>
              <c:f>'Length Data'!$E$15</c:f>
              <c:strCache>
                <c:ptCount val="1"/>
                <c:pt idx="0">
                  <c:v>median</c:v>
                </c:pt>
              </c:strCache>
            </c:strRef>
          </c:tx>
          <c:spPr>
            <a:noFill/>
            <a:ln>
              <a:solidFill>
                <a:schemeClr val="tx1"/>
              </a:solidFill>
            </a:ln>
            <a:effectLst/>
          </c:spPr>
          <c:invertIfNegative val="0"/>
          <c:cat>
            <c:strRef>
              <c:f>('Length Data'!$A$1,'Length Data'!$J$1)</c:f>
              <c:strCache>
                <c:ptCount val="2"/>
                <c:pt idx="0">
                  <c:v>Shallow (0-35 feet)</c:v>
                </c:pt>
                <c:pt idx="1">
                  <c:v>Deep (70-90 feet)</c:v>
                </c:pt>
              </c:strCache>
            </c:strRef>
          </c:cat>
          <c:val>
            <c:numRef>
              <c:f>'Length Data'!$F$15:$G$15</c:f>
              <c:numCache>
                <c:formatCode>General</c:formatCode>
                <c:ptCount val="2"/>
                <c:pt idx="0">
                  <c:v>2</c:v>
                </c:pt>
                <c:pt idx="1">
                  <c:v>3</c:v>
                </c:pt>
              </c:numCache>
            </c:numRef>
          </c:val>
        </c:ser>
        <c:ser>
          <c:idx val="2"/>
          <c:order val="2"/>
          <c:tx>
            <c:strRef>
              <c:f>'Length Data'!$E$16</c:f>
              <c:strCache>
                <c:ptCount val="1"/>
                <c:pt idx="0">
                  <c:v>Q3</c:v>
                </c:pt>
              </c:strCache>
            </c:strRef>
          </c:tx>
          <c:spPr>
            <a:noFill/>
            <a:ln>
              <a:solidFill>
                <a:schemeClr val="tx1"/>
              </a:solidFill>
            </a:ln>
            <a:effectLst/>
          </c:spPr>
          <c:invertIfNegative val="0"/>
          <c:errBars>
            <c:errBarType val="plus"/>
            <c:errValType val="cust"/>
            <c:noEndCap val="0"/>
            <c:plus>
              <c:numRef>
                <c:f>'Length Data'!$F$17:$G$17</c:f>
                <c:numCache>
                  <c:formatCode>General</c:formatCode>
                  <c:ptCount val="2"/>
                  <c:pt idx="0">
                    <c:v>9</c:v>
                  </c:pt>
                  <c:pt idx="1">
                    <c:v>12</c:v>
                  </c:pt>
                </c:numCache>
              </c:numRef>
            </c:plus>
            <c:minus>
              <c:numLit>
                <c:formatCode>General</c:formatCode>
                <c:ptCount val="1"/>
                <c:pt idx="0">
                  <c:v>1</c:v>
                </c:pt>
              </c:numLit>
            </c:minus>
            <c:spPr>
              <a:noFill/>
              <a:ln w="9525" cap="flat" cmpd="sng" algn="ctr">
                <a:solidFill>
                  <a:schemeClr val="tx1"/>
                </a:solidFill>
                <a:round/>
              </a:ln>
              <a:effectLst/>
            </c:spPr>
          </c:errBars>
          <c:cat>
            <c:strRef>
              <c:f>('Length Data'!$A$1,'Length Data'!$J$1)</c:f>
              <c:strCache>
                <c:ptCount val="2"/>
                <c:pt idx="0">
                  <c:v>Shallow (0-35 feet)</c:v>
                </c:pt>
                <c:pt idx="1">
                  <c:v>Deep (70-90 feet)</c:v>
                </c:pt>
              </c:strCache>
            </c:strRef>
          </c:cat>
          <c:val>
            <c:numRef>
              <c:f>'Length Data'!$F$16:$G$16</c:f>
              <c:numCache>
                <c:formatCode>General</c:formatCode>
                <c:ptCount val="2"/>
                <c:pt idx="0">
                  <c:v>3</c:v>
                </c:pt>
                <c:pt idx="1">
                  <c:v>4</c:v>
                </c:pt>
              </c:numCache>
            </c:numRef>
          </c:val>
        </c:ser>
        <c:dLbls>
          <c:showLegendKey val="0"/>
          <c:showVal val="0"/>
          <c:showCatName val="0"/>
          <c:showSerName val="0"/>
          <c:showPercent val="0"/>
          <c:showBubbleSize val="0"/>
        </c:dLbls>
        <c:gapWidth val="50"/>
        <c:overlap val="100"/>
        <c:axId val="81584848"/>
        <c:axId val="199051168"/>
      </c:barChart>
      <c:catAx>
        <c:axId val="81584848"/>
        <c:scaling>
          <c:orientation val="minMax"/>
        </c:scaling>
        <c:delete val="0"/>
        <c:axPos val="b"/>
        <c:title>
          <c:tx>
            <c:rich>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r>
                  <a:rPr lang="en-US" sz="1600" b="1">
                    <a:solidFill>
                      <a:srgbClr val="000000"/>
                    </a:solidFill>
                  </a:rPr>
                  <a:t>Depth</a:t>
                </a:r>
              </a:p>
            </c:rich>
          </c:tx>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199051168"/>
        <c:crosses val="autoZero"/>
        <c:auto val="1"/>
        <c:lblAlgn val="ctr"/>
        <c:lblOffset val="100"/>
        <c:noMultiLvlLbl val="0"/>
      </c:catAx>
      <c:valAx>
        <c:axId val="199051168"/>
        <c:scaling>
          <c:orientation val="minMax"/>
        </c:scaling>
        <c:delete val="0"/>
        <c:axPos val="l"/>
        <c:title>
          <c:tx>
            <c:rich>
              <a:bodyPr rot="-5400000" spcFirstLastPara="1" vertOverflow="ellipsis" vert="horz" wrap="square" anchor="ctr" anchorCtr="1"/>
              <a:lstStyle/>
              <a:p>
                <a:pPr>
                  <a:defRPr sz="1600" b="1" i="0" u="none" strike="noStrike" kern="1200" baseline="0">
                    <a:solidFill>
                      <a:srgbClr val="000000"/>
                    </a:solidFill>
                    <a:latin typeface="+mn-lt"/>
                    <a:ea typeface="+mn-ea"/>
                    <a:cs typeface="+mn-cs"/>
                  </a:defRPr>
                </a:pPr>
                <a:r>
                  <a:rPr lang="en-US" sz="1600" b="1">
                    <a:solidFill>
                      <a:srgbClr val="000000"/>
                    </a:solidFill>
                  </a:rPr>
                  <a:t>Mussel Length (mm)</a:t>
                </a:r>
              </a:p>
            </c:rich>
          </c:tx>
          <c:layout>
            <c:manualLayout>
              <c:xMode val="edge"/>
              <c:yMode val="edge"/>
              <c:x val="1.1857707048578201E-2"/>
              <c:y val="0.3192227660214039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en-US"/>
          </a:p>
        </c:txPr>
        <c:crossAx val="81584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361950</xdr:colOff>
      <xdr:row>4</xdr:row>
      <xdr:rowOff>88900</xdr:rowOff>
    </xdr:from>
    <xdr:to>
      <xdr:col>15</xdr:col>
      <xdr:colOff>457200</xdr:colOff>
      <xdr:row>26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anie Williams" refreshedDate="42303.687271527779" createdVersion="4" refreshedVersion="4" minRefreshableVersion="3" recordCount="41">
  <cacheSource type="worksheet">
    <worksheetSource ref="A1:H42" sheet="Mussels"/>
  </cacheSource>
  <cacheFields count="8">
    <cacheField name="Trip number" numFmtId="0">
      <sharedItems containsSemiMixedTypes="0" containsString="0" containsNumber="1" containsInteger="1" minValue="1" maxValue="22"/>
    </cacheField>
    <cacheField name="Date" numFmtId="0">
      <sharedItems containsSemiMixedTypes="0" containsNonDate="0" containsDate="1" containsString="0" minDate="2015-05-12T00:00:00" maxDate="2015-10-24T00:00:00"/>
    </cacheField>
    <cacheField name="School" numFmtId="0">
      <sharedItems/>
    </cacheField>
    <cacheField name="Teacher" numFmtId="0">
      <sharedItems/>
    </cacheField>
    <cacheField name="Location" numFmtId="0">
      <sharedItems/>
    </cacheField>
    <cacheField name="Depth (ft)" numFmtId="0">
      <sharedItems containsString="0" containsBlank="1" containsNumber="1" minValue="26" maxValue="104.9"/>
    </cacheField>
    <cacheField name="Shallow/Deep" numFmtId="0">
      <sharedItems containsBlank="1" count="4">
        <s v="mid"/>
        <m/>
        <s v="deep"/>
        <s v="shallow"/>
      </sharedItems>
    </cacheField>
    <cacheField name="Number of samples" numFmtId="0">
      <sharedItems containsString="0" containsBlank="1" containsNumber="1" containsInteger="1" minValue="1"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n v="1"/>
    <d v="2015-05-12T00:00:00"/>
    <s v="Glen Lake Community School"/>
    <s v="Karen Richard"/>
    <s v="Suttons Bay"/>
    <n v="64"/>
    <x v="0"/>
    <n v="3"/>
  </r>
  <r>
    <n v="2"/>
    <d v="2015-05-13T00:00:00"/>
    <s v="Glen Lake Community School"/>
    <s v="Karen Richard"/>
    <s v="Suttons Bay"/>
    <m/>
    <x v="1"/>
    <n v="3"/>
  </r>
  <r>
    <n v="3"/>
    <d v="2015-05-14T00:00:00"/>
    <s v="Beaver Island Community School"/>
    <s v="Rob Grosebeck"/>
    <s v="Suttons Bay"/>
    <n v="70.5"/>
    <x v="2"/>
    <n v="3"/>
  </r>
  <r>
    <n v="4"/>
    <d v="2015-05-15T00:00:00"/>
    <s v="TC Central High School"/>
    <s v="Kelly Smith"/>
    <s v="Suttons Bay"/>
    <n v="27.5"/>
    <x v="3"/>
    <n v="3"/>
  </r>
  <r>
    <n v="5"/>
    <d v="2015-05-18T00:00:00"/>
    <s v="Williamston High School"/>
    <s v="Joe Rasmus"/>
    <s v="Suttons Bay"/>
    <n v="42.4"/>
    <x v="0"/>
    <n v="3"/>
  </r>
  <r>
    <n v="5"/>
    <d v="2015-05-18T00:00:00"/>
    <s v="Williamston High School"/>
    <s v="Joe Rasmus"/>
    <s v="Suttons Bay"/>
    <n v="92"/>
    <x v="2"/>
    <n v="3"/>
  </r>
  <r>
    <n v="6"/>
    <d v="2015-05-21T00:00:00"/>
    <s v="Benzie Central"/>
    <s v="Kevin Kinnan"/>
    <s v="Suttons Bay"/>
    <n v="27"/>
    <x v="3"/>
    <n v="2"/>
  </r>
  <r>
    <n v="6"/>
    <d v="2015-05-21T00:00:00"/>
    <s v="Benzie Central"/>
    <s v="Kevin Kinnan"/>
    <s v="Suttons Bay"/>
    <n v="51.2"/>
    <x v="0"/>
    <n v="3"/>
  </r>
  <r>
    <n v="6"/>
    <d v="2015-05-21T00:00:00"/>
    <s v="Benzie Central"/>
    <s v="Kevin Kinnan"/>
    <s v="Suttons Bay"/>
    <n v="88"/>
    <x v="2"/>
    <n v="1"/>
  </r>
  <r>
    <n v="7"/>
    <d v="2015-05-22T00:00:00"/>
    <s v="TC Central High School"/>
    <s v="Kelly Smith"/>
    <s v="Suttons Bay"/>
    <n v="31"/>
    <x v="0"/>
    <n v="2"/>
  </r>
  <r>
    <n v="7"/>
    <d v="2015-05-22T00:00:00"/>
    <s v="TC Central High School"/>
    <s v="Kelly Smith"/>
    <s v="Suttons Bay"/>
    <n v="94"/>
    <x v="2"/>
    <n v="3"/>
  </r>
  <r>
    <n v="8"/>
    <d v="2015-05-22T00:00:00"/>
    <s v="Kingsley High School"/>
    <s v="Boone Sharpe"/>
    <s v="Suttons Bay"/>
    <n v="92"/>
    <x v="2"/>
    <n v="3"/>
  </r>
  <r>
    <n v="8"/>
    <d v="2015-05-22T00:00:00"/>
    <s v="Kingsley High School"/>
    <s v="Boone Sharpe"/>
    <s v="Suttons Bay"/>
    <m/>
    <x v="1"/>
    <n v="1"/>
  </r>
  <r>
    <n v="9"/>
    <d v="2015-05-26T00:00:00"/>
    <s v="Suttons Bay High School"/>
    <s v="Julie Goodyke"/>
    <s v="Suttons Bay"/>
    <n v="30"/>
    <x v="3"/>
    <n v="2"/>
  </r>
  <r>
    <n v="9"/>
    <d v="2015-05-26T00:00:00"/>
    <s v="Suttons Bay High School"/>
    <s v="Julie Goodyke"/>
    <s v="Suttons Bay"/>
    <n v="87.3"/>
    <x v="2"/>
    <n v="1"/>
  </r>
  <r>
    <n v="10"/>
    <d v="2015-05-16T00:00:00"/>
    <s v="Boyne Falls High School"/>
    <s v="Alicial Angerer"/>
    <s v="Suttons Bay"/>
    <n v="29.1"/>
    <x v="3"/>
    <n v="1"/>
  </r>
  <r>
    <n v="11"/>
    <d v="2015-05-27T00:00:00"/>
    <s v="Suttons Bay High School"/>
    <s v="Julie Goodyke"/>
    <s v="Suttons Bay"/>
    <n v="30"/>
    <x v="3"/>
    <m/>
  </r>
  <r>
    <n v="11"/>
    <d v="2015-05-27T00:00:00"/>
    <s v="Suttons Bay High School"/>
    <s v="Julie Goodyke"/>
    <s v="Suttons Bay"/>
    <n v="85"/>
    <x v="2"/>
    <m/>
  </r>
  <r>
    <n v="12"/>
    <d v="2015-06-01T00:00:00"/>
    <s v="TC Central High School"/>
    <s v="Lisa Johnson"/>
    <s v="Suttons Bay"/>
    <n v="27.6"/>
    <x v="3"/>
    <n v="2"/>
  </r>
  <r>
    <n v="12"/>
    <d v="2015-06-01T00:00:00"/>
    <s v="TC Central High School"/>
    <s v="Lisa Johnson"/>
    <s v="Suttons Bay"/>
    <n v="83"/>
    <x v="2"/>
    <n v="2"/>
  </r>
  <r>
    <n v="13"/>
    <d v="2015-06-01T00:00:00"/>
    <s v="TC Central High School"/>
    <s v="Lisa Johnson"/>
    <s v="Suttons Bay"/>
    <n v="35"/>
    <x v="0"/>
    <n v="2"/>
  </r>
  <r>
    <n v="13"/>
    <d v="2015-06-01T00:00:00"/>
    <s v="TC Central High School"/>
    <s v="Lisa Johnson"/>
    <s v="Suttons Bay"/>
    <n v="74"/>
    <x v="2"/>
    <m/>
  </r>
  <r>
    <n v="14"/>
    <d v="2015-09-18T00:00:00"/>
    <s v="Boyne Falls High School"/>
    <s v="Alicia Angerer"/>
    <s v="Suttons Bay"/>
    <n v="27.4"/>
    <x v="3"/>
    <n v="2"/>
  </r>
  <r>
    <n v="14"/>
    <d v="2015-09-18T00:00:00"/>
    <s v="Boyne Falls High School"/>
    <s v="Alicia Angerer"/>
    <s v="Suttons Bay"/>
    <n v="82.4"/>
    <x v="2"/>
    <n v="2"/>
  </r>
  <r>
    <n v="15"/>
    <d v="2015-09-23T00:00:00"/>
    <s v="Lakeshore High School"/>
    <s v="Lynda Smith"/>
    <s v="Suttons Bay"/>
    <n v="28.2"/>
    <x v="3"/>
    <n v="3"/>
  </r>
  <r>
    <n v="15"/>
    <d v="2015-09-23T00:00:00"/>
    <s v="Lakeshore High School"/>
    <s v="Lynda Smith"/>
    <s v="Suttons Bay"/>
    <n v="90.3"/>
    <x v="2"/>
    <n v="2"/>
  </r>
  <r>
    <n v="16"/>
    <d v="2015-09-24T00:00:00"/>
    <s v="Benzie Central"/>
    <s v="Kevin Kinnan"/>
    <s v="Suttons Bay"/>
    <n v="27.8"/>
    <x v="3"/>
    <n v="2"/>
  </r>
  <r>
    <n v="16"/>
    <d v="2015-09-24T00:00:00"/>
    <s v="Benzie Central"/>
    <s v="Kevin Kinnan"/>
    <s v="Suttons Bay"/>
    <n v="77"/>
    <x v="2"/>
    <n v="2"/>
  </r>
  <r>
    <n v="17"/>
    <d v="2015-09-24T00:00:00"/>
    <s v="Beaver Island Community School"/>
    <s v="Rob Grosebeck"/>
    <s v="Suttons Bay"/>
    <n v="96"/>
    <x v="2"/>
    <n v="2"/>
  </r>
  <r>
    <n v="17"/>
    <d v="2015-09-24T00:00:00"/>
    <s v="Beaver Island Community School"/>
    <s v="Rob Grosebeck"/>
    <s v="Suttons Bay"/>
    <n v="27"/>
    <x v="3"/>
    <n v="2"/>
  </r>
  <r>
    <n v="18"/>
    <d v="2015-09-28T00:00:00"/>
    <s v="Interlochen Arts Academy"/>
    <s v="Mary Ellen Newport"/>
    <s v="Suttons Bay"/>
    <n v="104.9"/>
    <x v="2"/>
    <n v="2"/>
  </r>
  <r>
    <n v="18"/>
    <d v="2015-09-28T00:00:00"/>
    <s v="Interlochen Arts Academy"/>
    <s v="Mary Ellen Newport"/>
    <s v="Suttons Bay"/>
    <n v="104.9"/>
    <x v="2"/>
    <n v="2"/>
  </r>
  <r>
    <n v="19"/>
    <d v="2015-09-29T00:00:00"/>
    <s v="Interlochen Arts Academy"/>
    <s v="Jenna Scheub"/>
    <s v="Suttons Bay"/>
    <n v="27.5"/>
    <x v="3"/>
    <n v="3"/>
  </r>
  <r>
    <n v="19"/>
    <d v="2015-09-29T00:00:00"/>
    <s v="Interlochen Arts Academy"/>
    <s v="Jenna Scheub"/>
    <s v="Suttons Bay"/>
    <n v="52.3"/>
    <x v="0"/>
    <n v="2"/>
  </r>
  <r>
    <n v="20"/>
    <d v="2015-10-08T00:00:00"/>
    <s v="Kingsley High School"/>
    <s v="Boone Sharpe"/>
    <s v="Suttons Bay"/>
    <n v="26"/>
    <x v="3"/>
    <n v="2"/>
  </r>
  <r>
    <n v="20"/>
    <d v="2015-10-08T00:00:00"/>
    <s v="Kingsley High School"/>
    <s v="Boone Sharpe"/>
    <s v="Suttons Bay"/>
    <n v="80"/>
    <x v="2"/>
    <n v="2"/>
  </r>
  <r>
    <n v="21"/>
    <d v="2015-10-20T00:00:00"/>
    <s v="Bear Lake High School"/>
    <s v="John Prokes"/>
    <s v="Suttons Bay"/>
    <n v="26.7"/>
    <x v="3"/>
    <n v="1"/>
  </r>
  <r>
    <n v="21"/>
    <d v="2015-10-20T00:00:00"/>
    <s v="Bear Lake High School"/>
    <s v="John Prokes"/>
    <s v="Suttons Bay"/>
    <n v="51"/>
    <x v="0"/>
    <n v="1"/>
  </r>
  <r>
    <n v="21"/>
    <d v="2015-10-20T00:00:00"/>
    <s v="Bear Lake High School"/>
    <s v="John Prokes"/>
    <s v="Suttons Bay"/>
    <n v="98"/>
    <x v="2"/>
    <n v="1"/>
  </r>
  <r>
    <n v="22"/>
    <d v="2015-10-23T00:00:00"/>
    <s v="Bear Lake High School"/>
    <s v="John Prokes"/>
    <s v="Suttons Bay"/>
    <n v="27.2"/>
    <x v="3"/>
    <n v="1"/>
  </r>
  <r>
    <n v="22"/>
    <d v="2015-10-23T00:00:00"/>
    <s v="Bear Lake High School"/>
    <s v="John Prokes"/>
    <s v="Suttons Bay"/>
    <n v="94"/>
    <x v="2"/>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9" firstHeaderRow="2" firstDataRow="2" firstDataCol="1"/>
  <pivotFields count="8">
    <pivotField showAll="0"/>
    <pivotField showAll="0"/>
    <pivotField showAll="0"/>
    <pivotField showAll="0"/>
    <pivotField showAll="0"/>
    <pivotField showAll="0"/>
    <pivotField axis="axisRow" showAll="0">
      <items count="5">
        <item x="2"/>
        <item x="0"/>
        <item x="3"/>
        <item x="1"/>
        <item t="default"/>
      </items>
    </pivotField>
    <pivotField dataField="1" showAll="0"/>
  </pivotFields>
  <rowFields count="1">
    <field x="6"/>
  </rowFields>
  <rowItems count="5">
    <i>
      <x/>
    </i>
    <i>
      <x v="1"/>
    </i>
    <i>
      <x v="2"/>
    </i>
    <i>
      <x v="3"/>
    </i>
    <i t="grand">
      <x/>
    </i>
  </rowItems>
  <colItems count="1">
    <i/>
  </colItems>
  <dataFields count="1">
    <dataField name="Sum of Number of samples"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topLeftCell="A10" workbookViewId="0">
      <selection activeCell="C13" sqref="C13"/>
    </sheetView>
  </sheetViews>
  <sheetFormatPr defaultColWidth="11" defaultRowHeight="15.75" x14ac:dyDescent="0.25"/>
  <cols>
    <col min="1" max="1" width="99.875" customWidth="1"/>
  </cols>
  <sheetData>
    <row r="1" spans="1:1" x14ac:dyDescent="0.25">
      <c r="A1" s="29" t="s">
        <v>146</v>
      </c>
    </row>
    <row r="2" spans="1:1" x14ac:dyDescent="0.25">
      <c r="A2" s="30" t="s">
        <v>147</v>
      </c>
    </row>
    <row r="3" spans="1:1" x14ac:dyDescent="0.25">
      <c r="A3" s="30" t="s">
        <v>148</v>
      </c>
    </row>
    <row r="4" spans="1:1" ht="31.5" x14ac:dyDescent="0.25">
      <c r="A4" s="30" t="s">
        <v>149</v>
      </c>
    </row>
    <row r="5" spans="1:1" x14ac:dyDescent="0.25">
      <c r="A5" s="30" t="s">
        <v>150</v>
      </c>
    </row>
    <row r="6" spans="1:1" x14ac:dyDescent="0.25">
      <c r="A6" s="30" t="s">
        <v>151</v>
      </c>
    </row>
    <row r="7" spans="1:1" ht="31.5" x14ac:dyDescent="0.25">
      <c r="A7" s="30" t="s">
        <v>156</v>
      </c>
    </row>
    <row r="8" spans="1:1" x14ac:dyDescent="0.25">
      <c r="A8" s="30" t="s">
        <v>152</v>
      </c>
    </row>
    <row r="10" spans="1:1" x14ac:dyDescent="0.25">
      <c r="A10" s="29" t="s">
        <v>135</v>
      </c>
    </row>
    <row r="11" spans="1:1" ht="47.25" x14ac:dyDescent="0.25">
      <c r="A11" s="30" t="s">
        <v>136</v>
      </c>
    </row>
    <row r="12" spans="1:1" x14ac:dyDescent="0.25">
      <c r="A12" s="30" t="s">
        <v>137</v>
      </c>
    </row>
    <row r="13" spans="1:1" ht="31.5" x14ac:dyDescent="0.25">
      <c r="A13" s="30" t="s">
        <v>138</v>
      </c>
    </row>
    <row r="14" spans="1:1" x14ac:dyDescent="0.25">
      <c r="A14" s="30" t="s">
        <v>139</v>
      </c>
    </row>
    <row r="15" spans="1:1" ht="47.25" x14ac:dyDescent="0.25">
      <c r="A15" s="30" t="s">
        <v>140</v>
      </c>
    </row>
    <row r="16" spans="1:1" x14ac:dyDescent="0.25">
      <c r="A16" s="30"/>
    </row>
    <row r="17" spans="1:1" x14ac:dyDescent="0.25">
      <c r="A17" s="29" t="s">
        <v>141</v>
      </c>
    </row>
    <row r="18" spans="1:1" x14ac:dyDescent="0.25">
      <c r="A18" s="30" t="s">
        <v>142</v>
      </c>
    </row>
    <row r="19" spans="1:1" x14ac:dyDescent="0.25">
      <c r="A19" s="30" t="s">
        <v>143</v>
      </c>
    </row>
    <row r="20" spans="1:1" ht="31.5" x14ac:dyDescent="0.25">
      <c r="A20" s="30" t="s">
        <v>144</v>
      </c>
    </row>
    <row r="21" spans="1:1" ht="31.5" x14ac:dyDescent="0.25">
      <c r="A21" s="30" t="s">
        <v>145</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opLeftCell="E1" workbookViewId="0">
      <pane ySplit="1" topLeftCell="A2" activePane="bottomLeft" state="frozen"/>
      <selection pane="bottomLeft" activeCell="R44" sqref="R44"/>
    </sheetView>
  </sheetViews>
  <sheetFormatPr defaultColWidth="11" defaultRowHeight="15.75" x14ac:dyDescent="0.25"/>
  <sheetData>
    <row r="1" spans="1:19" x14ac:dyDescent="0.25">
      <c r="A1" t="s">
        <v>0</v>
      </c>
      <c r="B1" t="s">
        <v>1</v>
      </c>
      <c r="C1" t="s">
        <v>2</v>
      </c>
      <c r="D1" t="s">
        <v>3</v>
      </c>
      <c r="E1" t="s">
        <v>4</v>
      </c>
      <c r="F1" t="s">
        <v>5</v>
      </c>
      <c r="G1" t="s">
        <v>86</v>
      </c>
      <c r="H1" t="s">
        <v>6</v>
      </c>
      <c r="I1" t="s">
        <v>7</v>
      </c>
      <c r="J1" t="s">
        <v>8</v>
      </c>
      <c r="K1" t="s">
        <v>9</v>
      </c>
      <c r="L1" t="s">
        <v>10</v>
      </c>
      <c r="M1" s="1" t="s">
        <v>11</v>
      </c>
      <c r="N1" s="1" t="s">
        <v>12</v>
      </c>
      <c r="O1" t="s">
        <v>13</v>
      </c>
      <c r="P1" t="s">
        <v>14</v>
      </c>
      <c r="Q1" t="s">
        <v>15</v>
      </c>
      <c r="R1" t="s">
        <v>16</v>
      </c>
      <c r="S1" t="s">
        <v>17</v>
      </c>
    </row>
    <row r="2" spans="1:19" x14ac:dyDescent="0.25">
      <c r="A2">
        <v>1</v>
      </c>
      <c r="B2" s="2">
        <v>42136</v>
      </c>
      <c r="C2" s="2" t="s">
        <v>18</v>
      </c>
      <c r="D2" t="s">
        <v>19</v>
      </c>
      <c r="E2" t="s">
        <v>20</v>
      </c>
      <c r="F2">
        <v>64</v>
      </c>
      <c r="G2" t="str">
        <f>IF(F2&lt;=30,"shallow",IF(F2&lt;=70,"mid",IF(F2&gt;70,"deep")))</f>
        <v>mid</v>
      </c>
      <c r="H2" s="3">
        <v>3</v>
      </c>
      <c r="I2" s="4"/>
      <c r="J2" s="4"/>
      <c r="K2" s="5"/>
      <c r="L2" s="5"/>
      <c r="M2" s="1"/>
      <c r="N2" s="1">
        <f t="shared" ref="N2:N10" si="0">(J2/H2)*21.74</f>
        <v>0</v>
      </c>
      <c r="O2" s="4"/>
      <c r="P2" s="4"/>
      <c r="Q2" s="5"/>
      <c r="R2" s="5"/>
    </row>
    <row r="3" spans="1:19" x14ac:dyDescent="0.25">
      <c r="A3">
        <v>2</v>
      </c>
      <c r="B3" s="2">
        <v>42137</v>
      </c>
      <c r="C3" t="s">
        <v>18</v>
      </c>
      <c r="D3" t="s">
        <v>19</v>
      </c>
      <c r="E3" t="s">
        <v>20</v>
      </c>
      <c r="F3" s="4"/>
      <c r="H3">
        <v>3</v>
      </c>
      <c r="I3" s="4"/>
      <c r="J3" s="4"/>
      <c r="K3" s="5"/>
      <c r="L3" s="5"/>
      <c r="M3" s="1"/>
      <c r="N3" s="1">
        <f t="shared" si="0"/>
        <v>0</v>
      </c>
      <c r="O3" s="4"/>
      <c r="P3" s="4"/>
      <c r="Q3" s="5"/>
      <c r="R3" s="5"/>
    </row>
    <row r="4" spans="1:19" x14ac:dyDescent="0.25">
      <c r="A4">
        <v>3</v>
      </c>
      <c r="B4" s="2">
        <v>42138</v>
      </c>
      <c r="C4" t="s">
        <v>21</v>
      </c>
      <c r="D4" t="s">
        <v>22</v>
      </c>
      <c r="E4" t="s">
        <v>20</v>
      </c>
      <c r="F4">
        <v>70.5</v>
      </c>
      <c r="G4" t="str">
        <f t="shared" ref="G4:G37" si="1">IF(F4&lt;=30,"shallow",IF(F4&lt;=70,"mid",IF(F4&gt;70,"deep")))</f>
        <v>deep</v>
      </c>
      <c r="H4">
        <v>3</v>
      </c>
      <c r="I4">
        <v>82</v>
      </c>
      <c r="J4">
        <v>0</v>
      </c>
      <c r="K4" s="5"/>
      <c r="L4" s="5"/>
      <c r="M4" s="1">
        <f>(I4/H4)*43.5</f>
        <v>1189</v>
      </c>
      <c r="N4" s="1">
        <f t="shared" si="0"/>
        <v>0</v>
      </c>
      <c r="O4" s="4"/>
      <c r="P4" s="4"/>
      <c r="Q4" s="5"/>
      <c r="R4" s="5"/>
    </row>
    <row r="5" spans="1:19" x14ac:dyDescent="0.25">
      <c r="A5">
        <v>4</v>
      </c>
      <c r="B5" s="2">
        <v>42139</v>
      </c>
      <c r="C5" t="s">
        <v>23</v>
      </c>
      <c r="D5" t="s">
        <v>24</v>
      </c>
      <c r="E5" t="s">
        <v>20</v>
      </c>
      <c r="F5">
        <v>27.5</v>
      </c>
      <c r="G5" t="str">
        <f t="shared" si="1"/>
        <v>shallow</v>
      </c>
      <c r="H5">
        <v>3</v>
      </c>
      <c r="I5" s="31">
        <f>6+22+27</f>
        <v>55</v>
      </c>
      <c r="J5">
        <v>0</v>
      </c>
      <c r="K5" s="5"/>
      <c r="L5" s="5"/>
      <c r="M5" s="1">
        <f t="shared" ref="M5:M25" si="2">(I5/H5)*43.5</f>
        <v>797.5</v>
      </c>
      <c r="N5" s="1">
        <f t="shared" si="0"/>
        <v>0</v>
      </c>
      <c r="O5" s="4"/>
      <c r="P5" s="4"/>
      <c r="Q5" s="5"/>
      <c r="R5" s="5"/>
      <c r="S5" t="s">
        <v>25</v>
      </c>
    </row>
    <row r="6" spans="1:19" x14ac:dyDescent="0.25">
      <c r="A6" s="3">
        <v>5</v>
      </c>
      <c r="B6" s="6">
        <v>42142</v>
      </c>
      <c r="C6" s="3" t="s">
        <v>26</v>
      </c>
      <c r="D6" s="3" t="s">
        <v>27</v>
      </c>
      <c r="E6" s="3" t="s">
        <v>20</v>
      </c>
      <c r="F6">
        <v>42.4</v>
      </c>
      <c r="G6" t="str">
        <f t="shared" si="1"/>
        <v>mid</v>
      </c>
      <c r="H6">
        <v>3</v>
      </c>
      <c r="I6">
        <v>1</v>
      </c>
      <c r="J6" s="4"/>
      <c r="K6" s="5"/>
      <c r="L6" s="5"/>
      <c r="M6" s="1">
        <f t="shared" si="2"/>
        <v>14.5</v>
      </c>
      <c r="N6" s="1">
        <f t="shared" si="0"/>
        <v>0</v>
      </c>
      <c r="O6" s="4"/>
      <c r="P6" s="4"/>
      <c r="Q6" s="5"/>
      <c r="R6" s="5"/>
    </row>
    <row r="7" spans="1:19" x14ac:dyDescent="0.25">
      <c r="A7" s="7">
        <v>5</v>
      </c>
      <c r="B7" s="8">
        <v>42142</v>
      </c>
      <c r="C7" s="7" t="s">
        <v>26</v>
      </c>
      <c r="D7" s="7" t="s">
        <v>27</v>
      </c>
      <c r="E7" s="7" t="s">
        <v>20</v>
      </c>
      <c r="F7" s="7">
        <v>92</v>
      </c>
      <c r="G7" t="str">
        <f t="shared" si="1"/>
        <v>deep</v>
      </c>
      <c r="H7" s="7">
        <v>3</v>
      </c>
      <c r="I7">
        <v>84</v>
      </c>
      <c r="J7" s="4"/>
      <c r="K7" s="5"/>
      <c r="L7" s="5"/>
      <c r="M7" s="1">
        <f t="shared" si="2"/>
        <v>1218</v>
      </c>
      <c r="N7" s="1">
        <f t="shared" si="0"/>
        <v>0</v>
      </c>
      <c r="O7">
        <v>180</v>
      </c>
      <c r="P7">
        <v>0</v>
      </c>
      <c r="Q7" s="5"/>
      <c r="R7" s="5"/>
    </row>
    <row r="8" spans="1:19" x14ac:dyDescent="0.25">
      <c r="A8" s="7">
        <v>6</v>
      </c>
      <c r="B8" s="8">
        <v>42145</v>
      </c>
      <c r="C8" s="7" t="s">
        <v>28</v>
      </c>
      <c r="D8" s="7" t="s">
        <v>29</v>
      </c>
      <c r="E8" s="7" t="s">
        <v>20</v>
      </c>
      <c r="F8">
        <v>27</v>
      </c>
      <c r="G8" t="str">
        <f t="shared" si="1"/>
        <v>shallow</v>
      </c>
      <c r="H8">
        <v>2</v>
      </c>
      <c r="I8">
        <v>57</v>
      </c>
      <c r="J8" s="31">
        <v>1</v>
      </c>
      <c r="K8" s="5"/>
      <c r="L8" s="5"/>
      <c r="M8" s="1">
        <f t="shared" si="2"/>
        <v>1239.75</v>
      </c>
      <c r="N8" s="1">
        <f t="shared" si="0"/>
        <v>10.87</v>
      </c>
      <c r="O8">
        <v>346</v>
      </c>
      <c r="P8">
        <v>64</v>
      </c>
      <c r="Q8" s="5"/>
      <c r="R8" s="5"/>
      <c r="S8" s="7" t="s">
        <v>132</v>
      </c>
    </row>
    <row r="9" spans="1:19" x14ac:dyDescent="0.25">
      <c r="A9" s="7">
        <v>6</v>
      </c>
      <c r="B9" s="8">
        <v>42145</v>
      </c>
      <c r="C9" s="7" t="s">
        <v>28</v>
      </c>
      <c r="D9" s="7" t="s">
        <v>29</v>
      </c>
      <c r="E9" s="7" t="s">
        <v>20</v>
      </c>
      <c r="F9">
        <v>51.2</v>
      </c>
      <c r="G9" t="str">
        <f t="shared" si="1"/>
        <v>mid</v>
      </c>
      <c r="H9">
        <v>3</v>
      </c>
      <c r="I9" s="31">
        <v>36</v>
      </c>
      <c r="J9" s="4"/>
      <c r="K9" s="5"/>
      <c r="L9" s="5"/>
      <c r="M9" s="1">
        <f t="shared" si="2"/>
        <v>522</v>
      </c>
      <c r="N9" s="1">
        <f t="shared" si="0"/>
        <v>0</v>
      </c>
      <c r="O9" s="4"/>
      <c r="P9" s="4"/>
      <c r="Q9" s="5"/>
      <c r="R9" s="5"/>
      <c r="S9" t="s">
        <v>30</v>
      </c>
    </row>
    <row r="10" spans="1:19" x14ac:dyDescent="0.25">
      <c r="A10" s="7">
        <v>6</v>
      </c>
      <c r="B10" s="8">
        <v>42145</v>
      </c>
      <c r="C10" s="7" t="s">
        <v>28</v>
      </c>
      <c r="D10" s="7" t="s">
        <v>29</v>
      </c>
      <c r="E10" s="7" t="s">
        <v>20</v>
      </c>
      <c r="F10">
        <v>88</v>
      </c>
      <c r="G10" t="str">
        <f t="shared" si="1"/>
        <v>deep</v>
      </c>
      <c r="H10">
        <v>1</v>
      </c>
      <c r="I10">
        <v>30</v>
      </c>
      <c r="J10" s="4"/>
      <c r="K10" s="5"/>
      <c r="L10" s="5"/>
      <c r="M10" s="1">
        <f t="shared" si="2"/>
        <v>1305</v>
      </c>
      <c r="N10" s="1">
        <f t="shared" si="0"/>
        <v>0</v>
      </c>
      <c r="O10" s="4"/>
      <c r="P10" s="4"/>
      <c r="Q10" s="5"/>
      <c r="R10" s="5"/>
    </row>
    <row r="11" spans="1:19" x14ac:dyDescent="0.25">
      <c r="A11" s="7">
        <v>7</v>
      </c>
      <c r="B11" s="8">
        <v>42146</v>
      </c>
      <c r="C11" t="s">
        <v>23</v>
      </c>
      <c r="D11" s="7" t="s">
        <v>24</v>
      </c>
      <c r="E11" s="7" t="s">
        <v>20</v>
      </c>
      <c r="F11" s="3">
        <v>31</v>
      </c>
      <c r="G11" t="str">
        <f t="shared" si="1"/>
        <v>mid</v>
      </c>
      <c r="H11">
        <v>2</v>
      </c>
      <c r="I11">
        <v>61</v>
      </c>
      <c r="K11" s="5"/>
      <c r="L11" s="5"/>
      <c r="M11" s="1">
        <f t="shared" si="2"/>
        <v>1326.75</v>
      </c>
      <c r="N11" s="1"/>
      <c r="O11">
        <v>145</v>
      </c>
      <c r="P11" s="4"/>
      <c r="Q11" s="5"/>
      <c r="R11" s="5"/>
    </row>
    <row r="12" spans="1:19" x14ac:dyDescent="0.25">
      <c r="A12" s="7">
        <v>7</v>
      </c>
      <c r="B12" s="8">
        <v>42146</v>
      </c>
      <c r="C12" t="s">
        <v>23</v>
      </c>
      <c r="D12" s="7" t="s">
        <v>24</v>
      </c>
      <c r="E12" s="7" t="s">
        <v>20</v>
      </c>
      <c r="F12" s="3">
        <v>94</v>
      </c>
      <c r="G12" t="str">
        <f t="shared" si="1"/>
        <v>deep</v>
      </c>
      <c r="H12">
        <v>3</v>
      </c>
      <c r="I12">
        <v>97</v>
      </c>
      <c r="K12" s="5"/>
      <c r="L12" s="5"/>
      <c r="M12" s="1">
        <f t="shared" si="2"/>
        <v>1406.5</v>
      </c>
      <c r="N12" s="1"/>
      <c r="O12">
        <v>164</v>
      </c>
      <c r="P12">
        <v>0</v>
      </c>
      <c r="Q12" s="5"/>
      <c r="R12" s="5"/>
    </row>
    <row r="13" spans="1:19" x14ac:dyDescent="0.25">
      <c r="A13">
        <v>8</v>
      </c>
      <c r="B13" s="2">
        <v>42146</v>
      </c>
      <c r="C13" t="s">
        <v>31</v>
      </c>
      <c r="D13" t="s">
        <v>32</v>
      </c>
      <c r="E13" t="s">
        <v>20</v>
      </c>
      <c r="F13" s="3">
        <v>92</v>
      </c>
      <c r="G13" t="str">
        <f t="shared" si="1"/>
        <v>deep</v>
      </c>
      <c r="H13">
        <v>3</v>
      </c>
      <c r="I13">
        <v>76</v>
      </c>
      <c r="J13">
        <v>0</v>
      </c>
      <c r="K13" s="5"/>
      <c r="L13" s="5"/>
      <c r="M13" s="1">
        <f t="shared" si="2"/>
        <v>1102</v>
      </c>
      <c r="N13" s="1"/>
      <c r="O13">
        <v>50</v>
      </c>
      <c r="P13">
        <v>0</v>
      </c>
      <c r="Q13" s="5"/>
      <c r="R13" s="5"/>
    </row>
    <row r="14" spans="1:19" x14ac:dyDescent="0.25">
      <c r="A14">
        <v>8</v>
      </c>
      <c r="B14" s="2">
        <v>42146</v>
      </c>
      <c r="C14" t="s">
        <v>31</v>
      </c>
      <c r="D14" t="s">
        <v>32</v>
      </c>
      <c r="E14" t="s">
        <v>20</v>
      </c>
      <c r="F14" s="4"/>
      <c r="H14" s="4">
        <v>1</v>
      </c>
      <c r="I14">
        <v>46</v>
      </c>
      <c r="J14" s="4"/>
      <c r="K14" s="5"/>
      <c r="L14" s="5"/>
      <c r="M14" s="1">
        <f t="shared" si="2"/>
        <v>2001</v>
      </c>
      <c r="N14" s="1"/>
      <c r="O14">
        <v>60</v>
      </c>
      <c r="P14">
        <v>0</v>
      </c>
      <c r="Q14" s="5"/>
      <c r="R14" s="5"/>
      <c r="S14" t="s">
        <v>33</v>
      </c>
    </row>
    <row r="15" spans="1:19" x14ac:dyDescent="0.25">
      <c r="A15" s="7">
        <v>9</v>
      </c>
      <c r="B15" s="8">
        <v>42150</v>
      </c>
      <c r="C15" s="7" t="s">
        <v>34</v>
      </c>
      <c r="D15" s="7" t="s">
        <v>35</v>
      </c>
      <c r="E15" s="7" t="s">
        <v>20</v>
      </c>
      <c r="F15" s="7">
        <v>30</v>
      </c>
      <c r="G15" t="str">
        <f t="shared" si="1"/>
        <v>shallow</v>
      </c>
      <c r="H15" s="7">
        <v>2</v>
      </c>
      <c r="I15">
        <v>51</v>
      </c>
      <c r="K15" s="5"/>
      <c r="L15" s="5"/>
      <c r="M15" s="1">
        <f t="shared" si="2"/>
        <v>1109.25</v>
      </c>
      <c r="N15" s="1"/>
      <c r="O15">
        <v>280</v>
      </c>
      <c r="P15">
        <v>2</v>
      </c>
      <c r="Q15" s="5"/>
      <c r="R15" s="5"/>
    </row>
    <row r="16" spans="1:19" x14ac:dyDescent="0.25">
      <c r="A16">
        <v>9</v>
      </c>
      <c r="B16" s="2">
        <v>42150</v>
      </c>
      <c r="C16" t="s">
        <v>34</v>
      </c>
      <c r="D16" t="s">
        <v>35</v>
      </c>
      <c r="E16" t="s">
        <v>20</v>
      </c>
      <c r="F16" s="3">
        <v>87.3</v>
      </c>
      <c r="G16" t="str">
        <f t="shared" si="1"/>
        <v>deep</v>
      </c>
      <c r="H16">
        <v>1</v>
      </c>
      <c r="I16">
        <v>20</v>
      </c>
      <c r="J16">
        <v>0</v>
      </c>
      <c r="K16" s="5"/>
      <c r="L16" s="5"/>
      <c r="M16" s="1">
        <f t="shared" si="2"/>
        <v>870</v>
      </c>
      <c r="N16" s="1"/>
      <c r="O16">
        <v>30</v>
      </c>
      <c r="P16">
        <v>0</v>
      </c>
      <c r="Q16" s="5"/>
      <c r="R16" s="5"/>
    </row>
    <row r="17" spans="1:23" x14ac:dyDescent="0.25">
      <c r="A17">
        <v>10</v>
      </c>
      <c r="B17" s="2">
        <v>42140</v>
      </c>
      <c r="C17" t="s">
        <v>36</v>
      </c>
      <c r="D17" t="s">
        <v>37</v>
      </c>
      <c r="E17" t="s">
        <v>20</v>
      </c>
      <c r="F17" s="3">
        <v>29.1</v>
      </c>
      <c r="G17" t="str">
        <f t="shared" si="1"/>
        <v>shallow</v>
      </c>
      <c r="H17">
        <v>1</v>
      </c>
      <c r="I17">
        <v>53</v>
      </c>
      <c r="J17">
        <v>0</v>
      </c>
      <c r="K17" s="5"/>
      <c r="L17" s="5"/>
      <c r="M17" s="1">
        <f t="shared" si="2"/>
        <v>2305.5</v>
      </c>
      <c r="N17" s="1"/>
      <c r="O17" s="4"/>
      <c r="P17" s="4"/>
      <c r="Q17" s="5"/>
      <c r="R17" s="5"/>
      <c r="S17" t="s">
        <v>38</v>
      </c>
    </row>
    <row r="18" spans="1:23" x14ac:dyDescent="0.25">
      <c r="A18">
        <v>11</v>
      </c>
      <c r="B18" s="8">
        <v>42151</v>
      </c>
      <c r="C18" t="s">
        <v>34</v>
      </c>
      <c r="D18" t="s">
        <v>35</v>
      </c>
      <c r="E18" t="s">
        <v>20</v>
      </c>
      <c r="F18" s="3">
        <v>30</v>
      </c>
      <c r="G18" t="str">
        <f t="shared" si="1"/>
        <v>shallow</v>
      </c>
      <c r="H18" s="4"/>
      <c r="I18" s="4"/>
      <c r="J18" s="4"/>
      <c r="K18" s="5"/>
      <c r="L18" s="5"/>
      <c r="M18" s="1"/>
      <c r="N18" s="1"/>
      <c r="Q18" s="31">
        <v>150</v>
      </c>
      <c r="R18" s="31">
        <v>45</v>
      </c>
    </row>
    <row r="19" spans="1:23" x14ac:dyDescent="0.25">
      <c r="A19">
        <v>11</v>
      </c>
      <c r="B19" s="8">
        <v>42151</v>
      </c>
      <c r="C19" t="s">
        <v>34</v>
      </c>
      <c r="D19" t="s">
        <v>35</v>
      </c>
      <c r="E19" t="s">
        <v>20</v>
      </c>
      <c r="F19" s="3">
        <v>85</v>
      </c>
      <c r="G19" t="str">
        <f t="shared" si="1"/>
        <v>deep</v>
      </c>
      <c r="H19" s="4"/>
      <c r="I19">
        <v>15</v>
      </c>
      <c r="J19" s="4"/>
      <c r="K19" s="5"/>
      <c r="L19" s="5"/>
      <c r="M19" s="1"/>
      <c r="N19" s="1"/>
      <c r="O19">
        <v>10</v>
      </c>
      <c r="P19">
        <v>0</v>
      </c>
      <c r="Q19" s="5"/>
      <c r="R19" s="5"/>
    </row>
    <row r="20" spans="1:23" x14ac:dyDescent="0.25">
      <c r="A20">
        <v>12</v>
      </c>
      <c r="B20" s="8">
        <v>42156</v>
      </c>
      <c r="C20" s="7" t="s">
        <v>23</v>
      </c>
      <c r="D20" s="7" t="s">
        <v>39</v>
      </c>
      <c r="E20" s="7" t="s">
        <v>20</v>
      </c>
      <c r="F20" s="3">
        <v>27.6</v>
      </c>
      <c r="G20" t="str">
        <f t="shared" si="1"/>
        <v>shallow</v>
      </c>
      <c r="H20">
        <v>2</v>
      </c>
      <c r="I20">
        <v>55</v>
      </c>
      <c r="J20" s="31">
        <v>4</v>
      </c>
      <c r="K20" s="5"/>
      <c r="L20" s="5"/>
      <c r="M20" s="1">
        <f t="shared" si="2"/>
        <v>1196.25</v>
      </c>
      <c r="N20" s="1"/>
      <c r="O20" s="4"/>
      <c r="P20" s="4" t="s">
        <v>153</v>
      </c>
      <c r="Q20" s="5"/>
      <c r="R20" s="5"/>
      <c r="S20" t="s">
        <v>132</v>
      </c>
    </row>
    <row r="21" spans="1:23" x14ac:dyDescent="0.25">
      <c r="A21">
        <v>12</v>
      </c>
      <c r="B21" s="8">
        <v>42156</v>
      </c>
      <c r="C21" s="7" t="s">
        <v>23</v>
      </c>
      <c r="D21" s="7" t="s">
        <v>39</v>
      </c>
      <c r="E21" s="7" t="s">
        <v>20</v>
      </c>
      <c r="F21" s="3">
        <v>83</v>
      </c>
      <c r="G21" t="str">
        <f t="shared" si="1"/>
        <v>deep</v>
      </c>
      <c r="H21">
        <v>2</v>
      </c>
      <c r="I21">
        <v>125</v>
      </c>
      <c r="J21">
        <v>0</v>
      </c>
      <c r="K21" s="5"/>
      <c r="L21" s="5"/>
      <c r="M21" s="1">
        <f t="shared" si="2"/>
        <v>2718.75</v>
      </c>
      <c r="N21" s="1"/>
      <c r="O21" s="4"/>
      <c r="P21" s="4"/>
      <c r="Q21" s="5"/>
      <c r="R21" s="5"/>
    </row>
    <row r="22" spans="1:23" x14ac:dyDescent="0.25">
      <c r="A22" s="7">
        <v>13</v>
      </c>
      <c r="B22" s="8">
        <v>42156</v>
      </c>
      <c r="C22" s="7" t="s">
        <v>23</v>
      </c>
      <c r="D22" s="7" t="s">
        <v>39</v>
      </c>
      <c r="E22" s="7" t="s">
        <v>20</v>
      </c>
      <c r="F22" s="3">
        <v>35</v>
      </c>
      <c r="G22" t="str">
        <f t="shared" si="1"/>
        <v>mid</v>
      </c>
      <c r="H22">
        <v>2</v>
      </c>
      <c r="I22">
        <v>54</v>
      </c>
      <c r="J22">
        <v>0</v>
      </c>
      <c r="K22" s="5"/>
      <c r="L22" s="5"/>
      <c r="M22" s="1">
        <f t="shared" si="2"/>
        <v>1174.5</v>
      </c>
      <c r="N22" s="1"/>
      <c r="O22">
        <v>248</v>
      </c>
      <c r="P22">
        <v>186</v>
      </c>
      <c r="Q22" s="5"/>
      <c r="R22" s="5"/>
    </row>
    <row r="23" spans="1:23" ht="16.5" thickBot="1" x14ac:dyDescent="0.3">
      <c r="A23" s="33">
        <v>13</v>
      </c>
      <c r="B23" s="34">
        <v>42156</v>
      </c>
      <c r="C23" s="33" t="s">
        <v>23</v>
      </c>
      <c r="D23" s="33" t="s">
        <v>39</v>
      </c>
      <c r="E23" s="33" t="s">
        <v>20</v>
      </c>
      <c r="F23" s="35">
        <v>74</v>
      </c>
      <c r="G23" s="36" t="str">
        <f t="shared" si="1"/>
        <v>deep</v>
      </c>
      <c r="H23" s="37"/>
      <c r="I23" s="36">
        <v>2</v>
      </c>
      <c r="J23" s="36">
        <v>0</v>
      </c>
      <c r="K23" s="38"/>
      <c r="L23" s="38"/>
      <c r="M23" s="39"/>
      <c r="N23" s="39"/>
      <c r="O23" s="36">
        <v>0</v>
      </c>
      <c r="P23" s="36">
        <v>0</v>
      </c>
      <c r="Q23" s="38"/>
      <c r="R23" s="38"/>
      <c r="S23" s="36"/>
      <c r="T23" s="36"/>
      <c r="U23" s="36"/>
      <c r="V23" s="36"/>
      <c r="W23" s="36"/>
    </row>
    <row r="24" spans="1:23" ht="16.5" thickTop="1" x14ac:dyDescent="0.25">
      <c r="A24" s="7">
        <v>14</v>
      </c>
      <c r="B24" s="9">
        <v>42265</v>
      </c>
      <c r="C24" s="7" t="s">
        <v>36</v>
      </c>
      <c r="D24" s="7" t="s">
        <v>40</v>
      </c>
      <c r="E24" s="7" t="s">
        <v>20</v>
      </c>
      <c r="F24" s="3">
        <v>27.4</v>
      </c>
      <c r="G24" t="str">
        <f t="shared" si="1"/>
        <v>shallow</v>
      </c>
      <c r="H24">
        <v>2</v>
      </c>
      <c r="I24" s="7">
        <v>128</v>
      </c>
      <c r="J24" s="7">
        <v>0</v>
      </c>
      <c r="K24" s="7">
        <v>50</v>
      </c>
      <c r="L24" s="7"/>
      <c r="M24" s="1">
        <f t="shared" si="2"/>
        <v>2784</v>
      </c>
    </row>
    <row r="25" spans="1:23" x14ac:dyDescent="0.25">
      <c r="A25" s="7">
        <v>14</v>
      </c>
      <c r="B25" s="9">
        <v>42265</v>
      </c>
      <c r="C25" s="7" t="s">
        <v>36</v>
      </c>
      <c r="D25" s="7" t="s">
        <v>40</v>
      </c>
      <c r="E25" s="7" t="s">
        <v>20</v>
      </c>
      <c r="F25" s="3">
        <v>82.4</v>
      </c>
      <c r="G25" t="str">
        <f t="shared" si="1"/>
        <v>deep</v>
      </c>
      <c r="H25">
        <v>2</v>
      </c>
      <c r="I25">
        <v>30</v>
      </c>
      <c r="J25">
        <v>0</v>
      </c>
      <c r="K25">
        <v>185.9</v>
      </c>
      <c r="M25" s="32">
        <f t="shared" si="2"/>
        <v>652.5</v>
      </c>
      <c r="S25" t="s">
        <v>41</v>
      </c>
    </row>
    <row r="26" spans="1:23" x14ac:dyDescent="0.25">
      <c r="A26" s="7">
        <v>15</v>
      </c>
      <c r="B26" s="2">
        <v>42270</v>
      </c>
      <c r="C26" s="7" t="s">
        <v>42</v>
      </c>
      <c r="D26" s="7" t="s">
        <v>43</v>
      </c>
      <c r="E26" s="7" t="s">
        <v>20</v>
      </c>
      <c r="F26" s="3">
        <v>28.2</v>
      </c>
      <c r="G26" t="str">
        <f t="shared" si="1"/>
        <v>shallow</v>
      </c>
      <c r="H26">
        <v>3</v>
      </c>
      <c r="I26">
        <v>77</v>
      </c>
      <c r="J26">
        <v>0</v>
      </c>
      <c r="K26">
        <v>140</v>
      </c>
      <c r="M26" s="1">
        <f t="shared" ref="M26:M42" si="3">(I26/H26)*43.5</f>
        <v>1116.5</v>
      </c>
      <c r="O26">
        <v>226</v>
      </c>
      <c r="P26">
        <v>78</v>
      </c>
      <c r="Q26">
        <v>92</v>
      </c>
      <c r="R26">
        <v>25</v>
      </c>
    </row>
    <row r="27" spans="1:23" x14ac:dyDescent="0.25">
      <c r="A27" s="7">
        <v>15</v>
      </c>
      <c r="B27" s="8">
        <v>42270</v>
      </c>
      <c r="C27" s="7" t="s">
        <v>42</v>
      </c>
      <c r="D27" s="7" t="s">
        <v>43</v>
      </c>
      <c r="E27" s="7" t="s">
        <v>20</v>
      </c>
      <c r="F27" s="7">
        <v>90.3</v>
      </c>
      <c r="G27" t="str">
        <f t="shared" si="1"/>
        <v>deep</v>
      </c>
      <c r="H27" s="7">
        <v>2</v>
      </c>
      <c r="I27">
        <v>87</v>
      </c>
      <c r="J27" s="7">
        <v>0</v>
      </c>
      <c r="K27" s="7">
        <v>97</v>
      </c>
      <c r="M27" s="1">
        <f t="shared" si="3"/>
        <v>1892.25</v>
      </c>
      <c r="O27" s="4"/>
      <c r="P27" s="4"/>
      <c r="Q27">
        <v>150</v>
      </c>
      <c r="R27">
        <v>140</v>
      </c>
    </row>
    <row r="28" spans="1:23" x14ac:dyDescent="0.25">
      <c r="A28" s="7">
        <v>16</v>
      </c>
      <c r="B28" s="9">
        <v>42271</v>
      </c>
      <c r="C28" s="7" t="s">
        <v>28</v>
      </c>
      <c r="D28" s="7" t="s">
        <v>29</v>
      </c>
      <c r="E28" s="7" t="s">
        <v>20</v>
      </c>
      <c r="F28" s="3">
        <v>27.8</v>
      </c>
      <c r="G28" t="str">
        <f t="shared" si="1"/>
        <v>shallow</v>
      </c>
      <c r="H28">
        <v>2</v>
      </c>
      <c r="I28" s="7">
        <v>86</v>
      </c>
      <c r="J28" s="7">
        <v>0</v>
      </c>
      <c r="K28" s="7">
        <v>150</v>
      </c>
      <c r="M28" s="1">
        <f t="shared" si="3"/>
        <v>1870.5</v>
      </c>
      <c r="O28">
        <v>315</v>
      </c>
      <c r="P28">
        <v>46</v>
      </c>
      <c r="Q28">
        <v>62.2</v>
      </c>
      <c r="R28">
        <v>17.5</v>
      </c>
    </row>
    <row r="29" spans="1:23" x14ac:dyDescent="0.25">
      <c r="A29" s="7">
        <v>16</v>
      </c>
      <c r="B29" s="9">
        <v>42271</v>
      </c>
      <c r="C29" s="7" t="s">
        <v>28</v>
      </c>
      <c r="D29" s="7" t="s">
        <v>29</v>
      </c>
      <c r="E29" s="7" t="s">
        <v>20</v>
      </c>
      <c r="F29" s="3">
        <v>77</v>
      </c>
      <c r="G29" t="str">
        <f t="shared" si="1"/>
        <v>deep</v>
      </c>
      <c r="H29">
        <v>2</v>
      </c>
      <c r="I29">
        <v>86</v>
      </c>
      <c r="J29" s="7">
        <v>0</v>
      </c>
      <c r="K29" s="7">
        <v>145</v>
      </c>
      <c r="M29" s="1">
        <f t="shared" si="3"/>
        <v>1870.5</v>
      </c>
      <c r="O29">
        <v>48</v>
      </c>
      <c r="P29">
        <v>0</v>
      </c>
      <c r="Q29">
        <v>15</v>
      </c>
    </row>
    <row r="30" spans="1:23" x14ac:dyDescent="0.25">
      <c r="A30" s="7">
        <v>17</v>
      </c>
      <c r="B30" s="10">
        <v>42271</v>
      </c>
      <c r="C30" s="7" t="s">
        <v>21</v>
      </c>
      <c r="D30" s="7" t="s">
        <v>22</v>
      </c>
      <c r="E30" s="7" t="s">
        <v>20</v>
      </c>
      <c r="F30" s="7">
        <v>96</v>
      </c>
      <c r="G30" t="str">
        <f t="shared" si="1"/>
        <v>deep</v>
      </c>
      <c r="H30">
        <v>2</v>
      </c>
      <c r="I30">
        <v>159</v>
      </c>
      <c r="J30" s="7">
        <v>0</v>
      </c>
      <c r="K30" s="7">
        <v>118</v>
      </c>
      <c r="M30" s="1">
        <f t="shared" si="3"/>
        <v>3458.25</v>
      </c>
      <c r="O30">
        <v>229</v>
      </c>
      <c r="P30">
        <v>0</v>
      </c>
      <c r="Q30">
        <v>55</v>
      </c>
    </row>
    <row r="31" spans="1:23" x14ac:dyDescent="0.25">
      <c r="A31" s="7">
        <v>17</v>
      </c>
      <c r="B31" s="10">
        <v>42271</v>
      </c>
      <c r="C31" s="7" t="s">
        <v>21</v>
      </c>
      <c r="D31" s="7" t="s">
        <v>22</v>
      </c>
      <c r="E31" s="7" t="s">
        <v>20</v>
      </c>
      <c r="F31" s="7">
        <v>27</v>
      </c>
      <c r="G31" t="str">
        <f t="shared" si="1"/>
        <v>shallow</v>
      </c>
      <c r="H31" s="7">
        <v>2</v>
      </c>
      <c r="I31" s="7">
        <v>21</v>
      </c>
      <c r="J31" s="7">
        <v>0</v>
      </c>
      <c r="K31" s="7">
        <v>50</v>
      </c>
      <c r="M31" s="1">
        <f t="shared" si="3"/>
        <v>456.75</v>
      </c>
      <c r="O31">
        <v>348</v>
      </c>
      <c r="P31">
        <v>92</v>
      </c>
      <c r="Q31">
        <v>95</v>
      </c>
      <c r="R31">
        <v>20</v>
      </c>
    </row>
    <row r="32" spans="1:23" x14ac:dyDescent="0.25">
      <c r="A32" s="7">
        <v>18</v>
      </c>
      <c r="B32" s="2">
        <v>42275</v>
      </c>
      <c r="C32" s="7" t="s">
        <v>44</v>
      </c>
      <c r="D32" s="7" t="s">
        <v>45</v>
      </c>
      <c r="E32" s="7" t="s">
        <v>20</v>
      </c>
      <c r="F32" s="7">
        <v>104.9</v>
      </c>
      <c r="G32" t="str">
        <f t="shared" si="1"/>
        <v>deep</v>
      </c>
      <c r="H32" s="3">
        <v>2</v>
      </c>
      <c r="I32">
        <v>56</v>
      </c>
      <c r="J32" s="7">
        <v>0</v>
      </c>
      <c r="K32" s="7">
        <v>100</v>
      </c>
      <c r="M32" s="1">
        <f t="shared" si="3"/>
        <v>1218</v>
      </c>
      <c r="O32" s="31">
        <v>12</v>
      </c>
      <c r="P32">
        <v>0</v>
      </c>
      <c r="Q32">
        <v>35</v>
      </c>
      <c r="S32" t="s">
        <v>46</v>
      </c>
    </row>
    <row r="33" spans="1:19" x14ac:dyDescent="0.25">
      <c r="A33" s="11">
        <v>18</v>
      </c>
      <c r="B33" s="6">
        <v>42275</v>
      </c>
      <c r="C33" s="11" t="s">
        <v>44</v>
      </c>
      <c r="D33" s="11" t="s">
        <v>45</v>
      </c>
      <c r="E33" s="11" t="s">
        <v>20</v>
      </c>
      <c r="F33" s="11">
        <v>104.9</v>
      </c>
      <c r="G33" t="str">
        <f t="shared" si="1"/>
        <v>deep</v>
      </c>
      <c r="H33" s="3">
        <v>2</v>
      </c>
      <c r="I33">
        <v>22</v>
      </c>
      <c r="J33" s="7">
        <v>0</v>
      </c>
      <c r="K33" s="7">
        <v>50</v>
      </c>
      <c r="M33" s="1">
        <f t="shared" si="3"/>
        <v>478.5</v>
      </c>
      <c r="O33">
        <v>306</v>
      </c>
      <c r="P33">
        <v>30</v>
      </c>
      <c r="Q33">
        <v>100</v>
      </c>
      <c r="R33">
        <v>25</v>
      </c>
    </row>
    <row r="34" spans="1:19" x14ac:dyDescent="0.25">
      <c r="A34" s="7">
        <v>19</v>
      </c>
      <c r="B34" s="2">
        <v>42276</v>
      </c>
      <c r="C34" s="7" t="s">
        <v>44</v>
      </c>
      <c r="D34" s="7" t="s">
        <v>47</v>
      </c>
      <c r="E34" s="7" t="s">
        <v>20</v>
      </c>
      <c r="F34" s="7">
        <v>27.5</v>
      </c>
      <c r="G34" t="str">
        <f t="shared" si="1"/>
        <v>shallow</v>
      </c>
      <c r="H34">
        <v>3</v>
      </c>
      <c r="I34">
        <v>91</v>
      </c>
      <c r="J34" s="7">
        <v>0</v>
      </c>
      <c r="K34" s="7">
        <v>150</v>
      </c>
      <c r="M34" s="1">
        <f t="shared" si="3"/>
        <v>1319.5</v>
      </c>
      <c r="O34" s="4"/>
      <c r="P34" s="4"/>
      <c r="Q34">
        <v>175</v>
      </c>
      <c r="R34">
        <v>30</v>
      </c>
    </row>
    <row r="35" spans="1:19" x14ac:dyDescent="0.25">
      <c r="A35" s="7">
        <v>19</v>
      </c>
      <c r="B35" s="2">
        <v>42276</v>
      </c>
      <c r="C35" s="7" t="s">
        <v>44</v>
      </c>
      <c r="D35" s="7" t="s">
        <v>47</v>
      </c>
      <c r="E35" s="7" t="s">
        <v>20</v>
      </c>
      <c r="F35" s="7">
        <v>52.3</v>
      </c>
      <c r="G35" t="str">
        <f t="shared" si="1"/>
        <v>mid</v>
      </c>
      <c r="H35">
        <v>2</v>
      </c>
      <c r="I35">
        <v>15</v>
      </c>
      <c r="J35" s="7">
        <v>0</v>
      </c>
      <c r="K35" s="7">
        <v>70</v>
      </c>
      <c r="M35" s="1">
        <f t="shared" si="3"/>
        <v>326.25</v>
      </c>
      <c r="O35">
        <v>66</v>
      </c>
      <c r="P35">
        <v>0</v>
      </c>
      <c r="Q35">
        <v>50</v>
      </c>
    </row>
    <row r="36" spans="1:19" x14ac:dyDescent="0.25">
      <c r="A36" s="7">
        <v>20</v>
      </c>
      <c r="B36" s="8">
        <v>42285</v>
      </c>
      <c r="C36" s="7" t="s">
        <v>31</v>
      </c>
      <c r="D36" s="7" t="s">
        <v>32</v>
      </c>
      <c r="E36" s="7" t="s">
        <v>20</v>
      </c>
      <c r="F36" s="7">
        <v>26</v>
      </c>
      <c r="G36" t="str">
        <f t="shared" si="1"/>
        <v>shallow</v>
      </c>
      <c r="H36" s="7">
        <v>2</v>
      </c>
      <c r="I36" s="7">
        <v>153</v>
      </c>
      <c r="J36" s="7">
        <v>0</v>
      </c>
      <c r="K36" s="7">
        <v>210</v>
      </c>
      <c r="M36" s="1">
        <f t="shared" si="3"/>
        <v>3327.75</v>
      </c>
      <c r="O36">
        <v>303</v>
      </c>
      <c r="P36">
        <v>137</v>
      </c>
      <c r="Q36">
        <v>110</v>
      </c>
      <c r="R36">
        <v>65</v>
      </c>
    </row>
    <row r="37" spans="1:19" x14ac:dyDescent="0.25">
      <c r="A37" s="7">
        <v>20</v>
      </c>
      <c r="B37" s="8">
        <v>42285</v>
      </c>
      <c r="C37" s="7" t="s">
        <v>31</v>
      </c>
      <c r="D37" s="7" t="s">
        <v>32</v>
      </c>
      <c r="E37" s="7" t="s">
        <v>20</v>
      </c>
      <c r="F37" s="7">
        <v>80</v>
      </c>
      <c r="G37" t="str">
        <f t="shared" si="1"/>
        <v>deep</v>
      </c>
      <c r="H37">
        <v>2</v>
      </c>
      <c r="I37">
        <v>230</v>
      </c>
      <c r="J37" s="3"/>
      <c r="K37" s="3">
        <v>230</v>
      </c>
      <c r="L37" s="3"/>
      <c r="M37" s="12">
        <f t="shared" si="3"/>
        <v>5002.5</v>
      </c>
      <c r="N37" s="3"/>
      <c r="O37" s="3">
        <v>324</v>
      </c>
      <c r="P37" s="3">
        <v>85</v>
      </c>
      <c r="Q37" s="3">
        <v>90</v>
      </c>
      <c r="R37" s="3">
        <v>40</v>
      </c>
      <c r="S37" s="3"/>
    </row>
    <row r="38" spans="1:19" x14ac:dyDescent="0.25">
      <c r="A38" s="7">
        <v>21</v>
      </c>
      <c r="B38" s="8">
        <v>42297</v>
      </c>
      <c r="C38" s="7" t="s">
        <v>123</v>
      </c>
      <c r="D38" s="7" t="s">
        <v>124</v>
      </c>
      <c r="E38" s="7" t="s">
        <v>20</v>
      </c>
      <c r="F38" s="7">
        <v>26.7</v>
      </c>
      <c r="G38" t="str">
        <f t="shared" ref="G38:G40" si="4">IF(F38&lt;=35,"shallow",IF(F38&lt;=70,"mid",IF(F38&gt;70,"deep")))</f>
        <v>shallow</v>
      </c>
      <c r="H38" s="7">
        <v>1</v>
      </c>
      <c r="I38" s="7">
        <v>53</v>
      </c>
      <c r="J38" s="7">
        <v>0</v>
      </c>
      <c r="K38" s="7">
        <v>85</v>
      </c>
      <c r="M38" s="12">
        <f t="shared" si="3"/>
        <v>2305.5</v>
      </c>
      <c r="O38" s="31">
        <v>150</v>
      </c>
      <c r="P38" s="3">
        <v>30</v>
      </c>
      <c r="Q38" s="3">
        <v>45</v>
      </c>
      <c r="R38" s="3">
        <v>13</v>
      </c>
      <c r="S38" t="s">
        <v>157</v>
      </c>
    </row>
    <row r="39" spans="1:19" x14ac:dyDescent="0.25">
      <c r="A39" s="7">
        <v>21</v>
      </c>
      <c r="B39" s="8">
        <v>42297</v>
      </c>
      <c r="C39" s="7" t="s">
        <v>123</v>
      </c>
      <c r="D39" s="7" t="s">
        <v>124</v>
      </c>
      <c r="E39" s="7" t="s">
        <v>20</v>
      </c>
      <c r="F39" s="7">
        <v>51</v>
      </c>
      <c r="G39" t="str">
        <f t="shared" si="4"/>
        <v>mid</v>
      </c>
      <c r="H39">
        <v>1</v>
      </c>
      <c r="I39">
        <v>11</v>
      </c>
      <c r="J39" s="7">
        <v>0</v>
      </c>
      <c r="K39" s="7">
        <v>26</v>
      </c>
      <c r="M39" s="12">
        <f t="shared" si="3"/>
        <v>478.5</v>
      </c>
      <c r="O39" s="31">
        <v>150</v>
      </c>
      <c r="P39" s="3">
        <v>4</v>
      </c>
      <c r="Q39" s="3">
        <v>40</v>
      </c>
      <c r="R39" s="4"/>
    </row>
    <row r="40" spans="1:19" x14ac:dyDescent="0.25">
      <c r="A40" s="7">
        <v>21</v>
      </c>
      <c r="B40" s="8">
        <v>42297</v>
      </c>
      <c r="C40" s="7" t="s">
        <v>123</v>
      </c>
      <c r="D40" s="7" t="s">
        <v>124</v>
      </c>
      <c r="E40" s="7" t="s">
        <v>20</v>
      </c>
      <c r="F40" s="7">
        <v>98</v>
      </c>
      <c r="G40" t="str">
        <f t="shared" si="4"/>
        <v>deep</v>
      </c>
      <c r="H40" s="3">
        <v>1</v>
      </c>
      <c r="I40" s="7">
        <v>123</v>
      </c>
      <c r="J40" s="7">
        <v>0</v>
      </c>
      <c r="K40" s="4"/>
      <c r="M40" s="12">
        <f t="shared" si="3"/>
        <v>5350.5</v>
      </c>
      <c r="O40" s="31">
        <v>150</v>
      </c>
      <c r="P40" s="3">
        <v>0</v>
      </c>
      <c r="Q40" s="4"/>
      <c r="R40" s="4"/>
    </row>
    <row r="41" spans="1:19" x14ac:dyDescent="0.25">
      <c r="A41" s="7">
        <v>22</v>
      </c>
      <c r="B41" s="8">
        <v>42300</v>
      </c>
      <c r="C41" s="7" t="s">
        <v>123</v>
      </c>
      <c r="D41" s="7" t="s">
        <v>124</v>
      </c>
      <c r="E41" s="7" t="s">
        <v>20</v>
      </c>
      <c r="F41" s="7">
        <v>27.2</v>
      </c>
      <c r="G41" s="7" t="s">
        <v>88</v>
      </c>
      <c r="H41" s="7">
        <v>1</v>
      </c>
      <c r="I41" s="7">
        <v>13</v>
      </c>
      <c r="J41" s="28">
        <v>1</v>
      </c>
      <c r="K41" s="7">
        <v>25</v>
      </c>
      <c r="M41" s="12">
        <f t="shared" si="3"/>
        <v>565.5</v>
      </c>
      <c r="O41" s="3">
        <v>148</v>
      </c>
      <c r="P41" s="3">
        <v>50</v>
      </c>
      <c r="Q41" s="3">
        <v>15</v>
      </c>
      <c r="R41" s="3">
        <v>55</v>
      </c>
      <c r="S41" t="s">
        <v>132</v>
      </c>
    </row>
    <row r="42" spans="1:19" x14ac:dyDescent="0.25">
      <c r="A42" s="7">
        <v>22</v>
      </c>
      <c r="B42" s="2">
        <v>42300</v>
      </c>
      <c r="C42" s="7" t="s">
        <v>123</v>
      </c>
      <c r="D42" s="7" t="s">
        <v>124</v>
      </c>
      <c r="E42" s="7" t="s">
        <v>20</v>
      </c>
      <c r="F42" s="7">
        <v>94</v>
      </c>
      <c r="G42" t="str">
        <f>IF(F42&lt;=35,"shallow",IF(F42&lt;=70,"mid",IF(F42&gt;70,"deep")))</f>
        <v>deep</v>
      </c>
      <c r="H42" s="3">
        <v>2</v>
      </c>
      <c r="I42" s="7">
        <v>0</v>
      </c>
      <c r="J42" s="7">
        <v>0</v>
      </c>
      <c r="M42" s="12">
        <f t="shared" si="3"/>
        <v>0</v>
      </c>
      <c r="O42" s="3">
        <v>5</v>
      </c>
      <c r="P42" s="3">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topLeftCell="A13" workbookViewId="0">
      <selection activeCell="C32" sqref="C32"/>
    </sheetView>
  </sheetViews>
  <sheetFormatPr defaultColWidth="11" defaultRowHeight="15.75" x14ac:dyDescent="0.25"/>
  <sheetData>
    <row r="1" spans="1:31" x14ac:dyDescent="0.25">
      <c r="A1" t="s">
        <v>48</v>
      </c>
    </row>
    <row r="2" spans="1:31" x14ac:dyDescent="0.25">
      <c r="A2" s="13" t="s">
        <v>49</v>
      </c>
      <c r="B2" s="13" t="s">
        <v>50</v>
      </c>
      <c r="C2" s="13" t="s">
        <v>51</v>
      </c>
      <c r="D2" s="13" t="s">
        <v>52</v>
      </c>
      <c r="E2" s="13" t="s">
        <v>53</v>
      </c>
      <c r="F2" s="13" t="s">
        <v>54</v>
      </c>
      <c r="G2" s="13" t="s">
        <v>55</v>
      </c>
      <c r="H2" s="13" t="s">
        <v>55</v>
      </c>
      <c r="I2" s="13" t="s">
        <v>56</v>
      </c>
      <c r="J2" s="13" t="s">
        <v>56</v>
      </c>
      <c r="K2" s="13" t="s">
        <v>57</v>
      </c>
      <c r="L2" s="13" t="s">
        <v>58</v>
      </c>
      <c r="M2" s="13" t="s">
        <v>59</v>
      </c>
      <c r="N2" s="13" t="s">
        <v>60</v>
      </c>
      <c r="O2" s="13" t="s">
        <v>61</v>
      </c>
      <c r="P2" s="13" t="s">
        <v>61</v>
      </c>
      <c r="Q2" s="13" t="s">
        <v>62</v>
      </c>
      <c r="R2" s="13" t="s">
        <v>62</v>
      </c>
      <c r="S2" s="13" t="s">
        <v>63</v>
      </c>
      <c r="T2" s="13" t="s">
        <v>64</v>
      </c>
      <c r="U2" s="13" t="s">
        <v>64</v>
      </c>
      <c r="V2" s="13" t="s">
        <v>65</v>
      </c>
      <c r="W2" s="13" t="s">
        <v>65</v>
      </c>
      <c r="X2" s="13" t="s">
        <v>66</v>
      </c>
      <c r="Y2" s="13" t="s">
        <v>66</v>
      </c>
      <c r="Z2" s="13" t="s">
        <v>67</v>
      </c>
      <c r="AA2" s="13" t="s">
        <v>68</v>
      </c>
      <c r="AB2" s="13" t="s">
        <v>125</v>
      </c>
      <c r="AC2" s="13" t="s">
        <v>125</v>
      </c>
      <c r="AD2" s="13" t="s">
        <v>125</v>
      </c>
      <c r="AE2" s="13" t="s">
        <v>133</v>
      </c>
    </row>
    <row r="3" spans="1:31" x14ac:dyDescent="0.25">
      <c r="A3" s="13"/>
      <c r="B3" s="13"/>
      <c r="C3" s="13" t="s">
        <v>69</v>
      </c>
      <c r="D3" s="13"/>
      <c r="E3" s="13" t="s">
        <v>70</v>
      </c>
      <c r="F3" s="13"/>
      <c r="G3" s="13" t="s">
        <v>71</v>
      </c>
      <c r="H3" s="13" t="s">
        <v>72</v>
      </c>
      <c r="I3" s="13" t="s">
        <v>70</v>
      </c>
      <c r="J3" s="13"/>
      <c r="K3" s="13" t="s">
        <v>73</v>
      </c>
      <c r="L3" s="13"/>
      <c r="M3" s="13" t="s">
        <v>74</v>
      </c>
      <c r="N3" s="13"/>
      <c r="O3" s="13">
        <v>35</v>
      </c>
      <c r="P3" s="13" t="s">
        <v>75</v>
      </c>
      <c r="Q3" s="13" t="s">
        <v>76</v>
      </c>
      <c r="R3" s="13" t="s">
        <v>77</v>
      </c>
      <c r="S3" s="13"/>
      <c r="T3" s="13">
        <v>27.8</v>
      </c>
      <c r="U3" s="13">
        <v>77</v>
      </c>
      <c r="V3" s="13" t="s">
        <v>78</v>
      </c>
      <c r="W3" s="13" t="s">
        <v>79</v>
      </c>
      <c r="X3" s="13" t="s">
        <v>80</v>
      </c>
      <c r="Y3" s="13" t="s">
        <v>73</v>
      </c>
      <c r="AB3" s="13">
        <v>26.7</v>
      </c>
      <c r="AC3" s="13">
        <v>51</v>
      </c>
      <c r="AD3" s="13">
        <v>89</v>
      </c>
      <c r="AE3" s="13">
        <v>27.2</v>
      </c>
    </row>
    <row r="4" spans="1:31" x14ac:dyDescent="0.25">
      <c r="A4" t="s">
        <v>81</v>
      </c>
      <c r="B4" t="s">
        <v>81</v>
      </c>
      <c r="C4">
        <v>2.27</v>
      </c>
      <c r="D4" t="s">
        <v>81</v>
      </c>
      <c r="E4">
        <v>22</v>
      </c>
      <c r="F4" t="s">
        <v>81</v>
      </c>
      <c r="G4">
        <v>2</v>
      </c>
      <c r="H4">
        <v>2.5</v>
      </c>
      <c r="I4">
        <v>15</v>
      </c>
      <c r="J4">
        <v>21</v>
      </c>
      <c r="K4">
        <v>20</v>
      </c>
      <c r="L4" t="s">
        <v>81</v>
      </c>
      <c r="M4">
        <v>25</v>
      </c>
      <c r="N4" t="s">
        <v>81</v>
      </c>
      <c r="O4" t="s">
        <v>82</v>
      </c>
      <c r="P4">
        <v>20</v>
      </c>
      <c r="Q4">
        <v>26</v>
      </c>
      <c r="R4">
        <v>24</v>
      </c>
      <c r="S4" t="s">
        <v>81</v>
      </c>
      <c r="T4">
        <v>30</v>
      </c>
      <c r="U4">
        <v>25</v>
      </c>
      <c r="V4">
        <v>19</v>
      </c>
      <c r="W4" s="14">
        <v>27</v>
      </c>
      <c r="X4" s="14">
        <v>16</v>
      </c>
      <c r="Y4" s="14">
        <v>24</v>
      </c>
      <c r="Z4" t="s">
        <v>81</v>
      </c>
      <c r="AA4" t="s">
        <v>81</v>
      </c>
      <c r="AB4" s="13" t="str">
        <f>IF(AB3&lt;=35,"shallow",IF(AB3&lt;=70,"mid",IF(AB3&gt;70,"deep")))</f>
        <v>shallow</v>
      </c>
      <c r="AC4" s="13" t="str">
        <f t="shared" ref="AC4:AE4" si="0">IF(AC3&lt;=35,"shallow",IF(AC3&lt;=70,"mid",IF(AC3&gt;70,"deep")))</f>
        <v>mid</v>
      </c>
      <c r="AD4" s="13" t="str">
        <f t="shared" si="0"/>
        <v>deep</v>
      </c>
      <c r="AE4" s="13" t="str">
        <f t="shared" si="0"/>
        <v>shallow</v>
      </c>
    </row>
    <row r="5" spans="1:31" x14ac:dyDescent="0.25">
      <c r="C5">
        <v>1.98</v>
      </c>
      <c r="E5">
        <v>23</v>
      </c>
      <c r="G5">
        <v>2</v>
      </c>
      <c r="H5">
        <v>2.5</v>
      </c>
      <c r="I5">
        <v>15</v>
      </c>
      <c r="J5">
        <v>23</v>
      </c>
      <c r="K5">
        <v>20</v>
      </c>
      <c r="M5" t="s">
        <v>83</v>
      </c>
      <c r="P5">
        <v>12</v>
      </c>
      <c r="Q5">
        <v>22</v>
      </c>
      <c r="R5">
        <v>27</v>
      </c>
      <c r="T5">
        <v>26</v>
      </c>
      <c r="U5">
        <v>26</v>
      </c>
      <c r="V5">
        <v>24</v>
      </c>
      <c r="W5" s="14">
        <v>34</v>
      </c>
      <c r="X5" s="14">
        <v>17</v>
      </c>
      <c r="Y5" s="14">
        <v>25</v>
      </c>
      <c r="AB5" s="14">
        <v>26</v>
      </c>
      <c r="AC5" s="14">
        <v>21</v>
      </c>
      <c r="AD5" s="14">
        <v>29</v>
      </c>
      <c r="AE5" s="14">
        <v>13</v>
      </c>
    </row>
    <row r="6" spans="1:31" x14ac:dyDescent="0.25">
      <c r="C6">
        <v>2.4</v>
      </c>
      <c r="E6">
        <v>37</v>
      </c>
      <c r="G6">
        <v>2</v>
      </c>
      <c r="H6">
        <v>2</v>
      </c>
      <c r="I6">
        <v>15</v>
      </c>
      <c r="J6">
        <v>20</v>
      </c>
      <c r="K6">
        <v>18</v>
      </c>
      <c r="P6" t="s">
        <v>84</v>
      </c>
      <c r="Q6">
        <v>25</v>
      </c>
      <c r="R6">
        <v>23</v>
      </c>
      <c r="T6">
        <v>21</v>
      </c>
      <c r="U6">
        <v>30</v>
      </c>
      <c r="V6">
        <v>20</v>
      </c>
      <c r="W6" s="14">
        <v>28</v>
      </c>
      <c r="X6" s="14">
        <v>21</v>
      </c>
      <c r="Y6" s="14">
        <v>29</v>
      </c>
      <c r="AB6" s="14">
        <v>21</v>
      </c>
      <c r="AC6" s="14">
        <v>23</v>
      </c>
      <c r="AD6" s="14">
        <v>23</v>
      </c>
      <c r="AE6" s="14">
        <v>20</v>
      </c>
    </row>
    <row r="7" spans="1:31" x14ac:dyDescent="0.25">
      <c r="C7">
        <v>2.35</v>
      </c>
      <c r="E7">
        <v>20</v>
      </c>
      <c r="G7">
        <v>2.5</v>
      </c>
      <c r="H7">
        <v>2.5</v>
      </c>
      <c r="I7">
        <v>23</v>
      </c>
      <c r="J7">
        <v>17</v>
      </c>
      <c r="K7">
        <v>21</v>
      </c>
      <c r="P7" s="15">
        <f>AVERAGE(P4:P5)</f>
        <v>16</v>
      </c>
      <c r="Q7">
        <v>18</v>
      </c>
      <c r="R7">
        <v>26</v>
      </c>
      <c r="T7">
        <v>23</v>
      </c>
      <c r="U7">
        <v>27</v>
      </c>
      <c r="V7">
        <v>23</v>
      </c>
      <c r="W7" s="14">
        <v>27</v>
      </c>
      <c r="X7" s="14">
        <v>24</v>
      </c>
      <c r="Y7" s="14">
        <v>25</v>
      </c>
      <c r="AB7" s="14">
        <v>22</v>
      </c>
      <c r="AC7" s="14">
        <v>24</v>
      </c>
      <c r="AD7" s="14">
        <v>17</v>
      </c>
      <c r="AE7" s="14">
        <v>25</v>
      </c>
    </row>
    <row r="8" spans="1:31" x14ac:dyDescent="0.25">
      <c r="C8">
        <v>2.42</v>
      </c>
      <c r="E8">
        <v>28</v>
      </c>
      <c r="G8">
        <v>2.5</v>
      </c>
      <c r="H8">
        <v>2.5</v>
      </c>
      <c r="I8">
        <v>23</v>
      </c>
      <c r="J8">
        <v>28</v>
      </c>
      <c r="K8">
        <v>18</v>
      </c>
      <c r="P8" t="s">
        <v>87</v>
      </c>
      <c r="Q8">
        <v>16</v>
      </c>
      <c r="R8">
        <v>17</v>
      </c>
      <c r="T8">
        <v>25</v>
      </c>
      <c r="U8">
        <v>20</v>
      </c>
      <c r="V8">
        <v>18</v>
      </c>
      <c r="W8" s="14">
        <v>24</v>
      </c>
      <c r="X8" s="14">
        <v>22</v>
      </c>
      <c r="Y8" s="14">
        <v>28</v>
      </c>
      <c r="AB8" s="14">
        <v>23</v>
      </c>
      <c r="AC8" s="14">
        <v>26</v>
      </c>
      <c r="AD8" s="14">
        <v>22</v>
      </c>
      <c r="AE8" s="14">
        <v>25</v>
      </c>
    </row>
    <row r="9" spans="1:31" x14ac:dyDescent="0.25">
      <c r="C9">
        <v>2.11</v>
      </c>
      <c r="E9">
        <v>19</v>
      </c>
      <c r="G9">
        <v>2</v>
      </c>
      <c r="H9">
        <v>3</v>
      </c>
      <c r="I9">
        <v>23</v>
      </c>
      <c r="J9">
        <v>21</v>
      </c>
      <c r="K9">
        <v>19</v>
      </c>
      <c r="Q9">
        <v>21</v>
      </c>
      <c r="R9">
        <v>23</v>
      </c>
      <c r="T9">
        <v>27</v>
      </c>
      <c r="U9">
        <v>24</v>
      </c>
      <c r="V9">
        <v>20</v>
      </c>
      <c r="W9" s="14">
        <v>25</v>
      </c>
      <c r="X9" s="14">
        <v>30</v>
      </c>
      <c r="Y9" s="14">
        <v>20</v>
      </c>
      <c r="AB9" s="14">
        <v>25</v>
      </c>
      <c r="AC9" s="14">
        <v>27</v>
      </c>
      <c r="AD9" s="14">
        <v>24</v>
      </c>
      <c r="AE9" s="14">
        <v>30</v>
      </c>
    </row>
    <row r="10" spans="1:31" x14ac:dyDescent="0.25">
      <c r="C10">
        <v>2.2799999999999998</v>
      </c>
      <c r="E10">
        <v>18</v>
      </c>
      <c r="G10">
        <v>3</v>
      </c>
      <c r="H10">
        <v>3</v>
      </c>
      <c r="I10">
        <v>21</v>
      </c>
      <c r="J10">
        <v>21</v>
      </c>
      <c r="K10">
        <v>23</v>
      </c>
      <c r="Q10">
        <v>20</v>
      </c>
      <c r="R10">
        <v>16</v>
      </c>
      <c r="T10">
        <v>24</v>
      </c>
      <c r="U10">
        <v>26</v>
      </c>
      <c r="V10">
        <v>20</v>
      </c>
      <c r="W10" s="14">
        <v>23</v>
      </c>
      <c r="X10" s="14">
        <v>25</v>
      </c>
      <c r="Y10" s="14">
        <v>25</v>
      </c>
      <c r="AB10" s="14">
        <v>23</v>
      </c>
      <c r="AC10" s="14">
        <v>20</v>
      </c>
      <c r="AD10" s="14">
        <v>19</v>
      </c>
      <c r="AE10" s="14">
        <v>25</v>
      </c>
    </row>
    <row r="11" spans="1:31" x14ac:dyDescent="0.25">
      <c r="C11">
        <v>2.75</v>
      </c>
      <c r="E11">
        <v>30</v>
      </c>
      <c r="G11">
        <v>2</v>
      </c>
      <c r="H11">
        <v>2.5</v>
      </c>
      <c r="I11">
        <v>21</v>
      </c>
      <c r="J11">
        <v>17</v>
      </c>
      <c r="K11">
        <v>18</v>
      </c>
      <c r="Q11">
        <v>15</v>
      </c>
      <c r="R11">
        <v>19</v>
      </c>
      <c r="T11">
        <v>21</v>
      </c>
      <c r="U11">
        <v>30</v>
      </c>
      <c r="V11">
        <v>20</v>
      </c>
      <c r="W11" s="14">
        <v>22</v>
      </c>
      <c r="X11" s="14">
        <v>15</v>
      </c>
      <c r="Y11" s="14">
        <v>23</v>
      </c>
      <c r="AB11" s="14">
        <v>19</v>
      </c>
      <c r="AC11" s="14">
        <v>23</v>
      </c>
      <c r="AD11" s="14">
        <v>19</v>
      </c>
      <c r="AE11" s="14">
        <v>20</v>
      </c>
    </row>
    <row r="12" spans="1:31" x14ac:dyDescent="0.25">
      <c r="C12">
        <v>2.54</v>
      </c>
      <c r="E12">
        <v>19</v>
      </c>
      <c r="G12">
        <v>1</v>
      </c>
      <c r="H12">
        <v>2.5</v>
      </c>
      <c r="I12">
        <v>21</v>
      </c>
      <c r="J12">
        <v>19</v>
      </c>
      <c r="K12">
        <v>18</v>
      </c>
      <c r="Q12">
        <v>22</v>
      </c>
      <c r="R12">
        <v>22</v>
      </c>
      <c r="T12">
        <v>27</v>
      </c>
      <c r="U12">
        <v>27</v>
      </c>
      <c r="V12">
        <v>25</v>
      </c>
      <c r="W12" s="14">
        <v>25</v>
      </c>
      <c r="X12" s="14">
        <v>25</v>
      </c>
      <c r="Y12" s="14">
        <v>22</v>
      </c>
      <c r="AB12" s="14">
        <v>20</v>
      </c>
      <c r="AC12" s="14">
        <v>29</v>
      </c>
      <c r="AD12" s="14">
        <v>19</v>
      </c>
      <c r="AE12" s="14">
        <v>25</v>
      </c>
    </row>
    <row r="13" spans="1:31" x14ac:dyDescent="0.25">
      <c r="C13">
        <v>2.2000000000000002</v>
      </c>
      <c r="E13">
        <v>31</v>
      </c>
      <c r="G13">
        <v>1.5</v>
      </c>
      <c r="H13">
        <v>2.2999999999999998</v>
      </c>
      <c r="I13">
        <v>21</v>
      </c>
      <c r="J13">
        <v>17</v>
      </c>
      <c r="K13">
        <v>20</v>
      </c>
      <c r="Q13">
        <v>22</v>
      </c>
      <c r="R13">
        <v>23</v>
      </c>
      <c r="T13">
        <v>29</v>
      </c>
      <c r="U13">
        <v>20</v>
      </c>
      <c r="V13">
        <v>22</v>
      </c>
      <c r="W13" s="14">
        <v>28</v>
      </c>
      <c r="X13" s="14">
        <v>12</v>
      </c>
      <c r="Y13" s="14">
        <v>30</v>
      </c>
      <c r="AB13" s="14">
        <v>23</v>
      </c>
      <c r="AC13" s="14">
        <v>25</v>
      </c>
      <c r="AD13" s="14">
        <v>21</v>
      </c>
      <c r="AE13" s="14">
        <v>20</v>
      </c>
    </row>
    <row r="14" spans="1:31" x14ac:dyDescent="0.25">
      <c r="C14">
        <v>2.54</v>
      </c>
      <c r="E14">
        <v>30</v>
      </c>
      <c r="G14">
        <v>2</v>
      </c>
      <c r="H14">
        <v>2</v>
      </c>
      <c r="I14">
        <v>21</v>
      </c>
      <c r="J14">
        <v>25</v>
      </c>
      <c r="K14">
        <v>18</v>
      </c>
      <c r="Q14">
        <v>26</v>
      </c>
      <c r="R14">
        <v>19</v>
      </c>
      <c r="T14">
        <v>24</v>
      </c>
      <c r="U14">
        <v>24</v>
      </c>
      <c r="V14">
        <v>20</v>
      </c>
      <c r="W14" s="14">
        <v>23</v>
      </c>
      <c r="X14" s="14">
        <v>30</v>
      </c>
      <c r="Y14" s="14">
        <v>31</v>
      </c>
      <c r="AB14" s="14">
        <v>20</v>
      </c>
      <c r="AC14" s="14">
        <v>25</v>
      </c>
      <c r="AD14" s="14">
        <v>15</v>
      </c>
      <c r="AE14" s="14">
        <v>15</v>
      </c>
    </row>
    <row r="15" spans="1:31" x14ac:dyDescent="0.25">
      <c r="C15">
        <v>2.59</v>
      </c>
      <c r="E15">
        <v>16</v>
      </c>
      <c r="G15">
        <v>2</v>
      </c>
      <c r="H15">
        <v>2.2999999999999998</v>
      </c>
      <c r="I15">
        <v>14</v>
      </c>
      <c r="J15">
        <v>18</v>
      </c>
      <c r="K15">
        <v>18</v>
      </c>
      <c r="Q15">
        <v>26</v>
      </c>
      <c r="R15">
        <v>24</v>
      </c>
      <c r="T15">
        <v>22</v>
      </c>
      <c r="U15">
        <v>20</v>
      </c>
      <c r="V15">
        <v>18</v>
      </c>
      <c r="W15" s="14">
        <v>25</v>
      </c>
      <c r="X15" s="14">
        <v>16</v>
      </c>
      <c r="Y15" s="14">
        <v>27</v>
      </c>
      <c r="AB15" s="14">
        <v>22</v>
      </c>
      <c r="AC15" s="14">
        <v>21</v>
      </c>
      <c r="AD15" s="14">
        <v>21</v>
      </c>
      <c r="AE15" s="14">
        <v>25</v>
      </c>
    </row>
    <row r="16" spans="1:31" x14ac:dyDescent="0.25">
      <c r="C16">
        <v>2.4</v>
      </c>
      <c r="E16">
        <v>23</v>
      </c>
      <c r="G16">
        <v>2</v>
      </c>
      <c r="H16">
        <v>2.5</v>
      </c>
      <c r="I16">
        <v>25</v>
      </c>
      <c r="J16">
        <v>15</v>
      </c>
      <c r="K16">
        <v>17</v>
      </c>
      <c r="Q16">
        <v>24</v>
      </c>
      <c r="R16">
        <v>23</v>
      </c>
      <c r="T16">
        <v>27</v>
      </c>
      <c r="U16">
        <v>15</v>
      </c>
      <c r="V16">
        <v>20</v>
      </c>
      <c r="W16" s="14">
        <v>26</v>
      </c>
      <c r="X16" s="14">
        <v>17</v>
      </c>
      <c r="Y16" s="14">
        <v>21</v>
      </c>
      <c r="AB16" s="14">
        <v>21</v>
      </c>
      <c r="AC16" t="s">
        <v>84</v>
      </c>
      <c r="AD16" s="14">
        <v>22</v>
      </c>
      <c r="AE16" t="s">
        <v>84</v>
      </c>
    </row>
    <row r="17" spans="3:31" x14ac:dyDescent="0.25">
      <c r="C17">
        <v>2.02</v>
      </c>
      <c r="E17">
        <v>22</v>
      </c>
      <c r="G17">
        <v>2</v>
      </c>
      <c r="H17">
        <v>2.5</v>
      </c>
      <c r="I17">
        <v>25</v>
      </c>
      <c r="J17">
        <v>26</v>
      </c>
      <c r="K17">
        <v>22</v>
      </c>
      <c r="Q17">
        <v>23</v>
      </c>
      <c r="R17">
        <v>17</v>
      </c>
      <c r="T17">
        <v>19</v>
      </c>
      <c r="U17">
        <v>25</v>
      </c>
      <c r="V17">
        <v>19</v>
      </c>
      <c r="W17" s="14">
        <v>30</v>
      </c>
      <c r="X17" s="14">
        <v>18</v>
      </c>
      <c r="Y17" s="14">
        <v>22</v>
      </c>
      <c r="AB17" s="14">
        <v>21</v>
      </c>
      <c r="AC17" s="5">
        <f>AVERAGE(AC5:AC15)</f>
        <v>24</v>
      </c>
      <c r="AD17" s="14">
        <v>19</v>
      </c>
      <c r="AE17" s="15">
        <f>AVERAGE(AE5:AE15)</f>
        <v>22.09090909090909</v>
      </c>
    </row>
    <row r="18" spans="3:31" x14ac:dyDescent="0.25">
      <c r="C18">
        <v>2</v>
      </c>
      <c r="E18">
        <v>23</v>
      </c>
      <c r="G18">
        <v>2</v>
      </c>
      <c r="H18">
        <v>2.2999999999999998</v>
      </c>
      <c r="I18">
        <v>25</v>
      </c>
      <c r="J18">
        <v>17</v>
      </c>
      <c r="K18">
        <v>19</v>
      </c>
      <c r="Q18">
        <v>21</v>
      </c>
      <c r="R18">
        <v>18</v>
      </c>
      <c r="T18">
        <v>25</v>
      </c>
      <c r="U18">
        <v>17</v>
      </c>
      <c r="V18">
        <v>25</v>
      </c>
      <c r="W18" s="14">
        <v>20</v>
      </c>
      <c r="X18" s="14">
        <v>19</v>
      </c>
      <c r="Y18" s="14">
        <v>20</v>
      </c>
      <c r="AB18" s="14">
        <v>22</v>
      </c>
      <c r="AD18" s="14">
        <v>17</v>
      </c>
      <c r="AE18" t="s">
        <v>134</v>
      </c>
    </row>
    <row r="19" spans="3:31" x14ac:dyDescent="0.25">
      <c r="C19">
        <v>1.83</v>
      </c>
      <c r="E19">
        <v>17</v>
      </c>
      <c r="G19">
        <v>2</v>
      </c>
      <c r="H19">
        <v>2</v>
      </c>
      <c r="I19">
        <v>25</v>
      </c>
      <c r="J19">
        <v>22</v>
      </c>
      <c r="K19">
        <v>21</v>
      </c>
      <c r="Q19">
        <v>24</v>
      </c>
      <c r="R19">
        <v>20</v>
      </c>
      <c r="T19">
        <v>27</v>
      </c>
      <c r="U19">
        <v>21</v>
      </c>
      <c r="V19">
        <v>22</v>
      </c>
      <c r="W19" s="14">
        <v>23</v>
      </c>
      <c r="X19" s="14">
        <v>25</v>
      </c>
      <c r="Y19" s="14">
        <v>19</v>
      </c>
      <c r="AB19" s="14">
        <v>21</v>
      </c>
      <c r="AD19" s="14">
        <v>18</v>
      </c>
    </row>
    <row r="20" spans="3:31" x14ac:dyDescent="0.25">
      <c r="C20">
        <v>2.08</v>
      </c>
      <c r="E20">
        <v>24</v>
      </c>
      <c r="G20">
        <v>1.5</v>
      </c>
      <c r="H20">
        <v>2</v>
      </c>
      <c r="I20">
        <v>25</v>
      </c>
      <c r="J20">
        <v>16</v>
      </c>
      <c r="K20">
        <v>15</v>
      </c>
      <c r="Q20">
        <v>17</v>
      </c>
      <c r="R20">
        <v>23</v>
      </c>
      <c r="T20">
        <v>25</v>
      </c>
      <c r="U20">
        <v>25</v>
      </c>
      <c r="V20">
        <v>21</v>
      </c>
      <c r="W20" s="14">
        <v>24</v>
      </c>
      <c r="X20" s="14">
        <v>20</v>
      </c>
      <c r="Y20" s="14">
        <v>23</v>
      </c>
      <c r="AB20" s="14">
        <v>20</v>
      </c>
      <c r="AD20" s="14">
        <v>21</v>
      </c>
    </row>
    <row r="21" spans="3:31" x14ac:dyDescent="0.25">
      <c r="C21">
        <v>2.06</v>
      </c>
      <c r="E21">
        <v>18</v>
      </c>
      <c r="G21">
        <v>1.5</v>
      </c>
      <c r="H21">
        <v>2.2999999999999998</v>
      </c>
      <c r="I21">
        <v>25</v>
      </c>
      <c r="J21">
        <v>17</v>
      </c>
      <c r="K21">
        <v>17</v>
      </c>
      <c r="Q21">
        <v>20</v>
      </c>
      <c r="R21">
        <v>19</v>
      </c>
      <c r="T21">
        <v>23</v>
      </c>
      <c r="U21">
        <v>20</v>
      </c>
      <c r="V21">
        <v>16</v>
      </c>
      <c r="W21" s="14">
        <v>23</v>
      </c>
      <c r="X21" s="14">
        <v>30</v>
      </c>
      <c r="Y21" s="14">
        <v>24</v>
      </c>
      <c r="AB21" s="14">
        <v>22</v>
      </c>
      <c r="AD21" s="14">
        <v>23</v>
      </c>
    </row>
    <row r="22" spans="3:31" x14ac:dyDescent="0.25">
      <c r="C22">
        <v>2.19</v>
      </c>
      <c r="E22">
        <v>21</v>
      </c>
      <c r="G22">
        <v>1.5</v>
      </c>
      <c r="H22">
        <v>2</v>
      </c>
      <c r="I22">
        <v>25</v>
      </c>
      <c r="J22">
        <v>22</v>
      </c>
      <c r="K22">
        <v>20</v>
      </c>
      <c r="Q22">
        <v>15</v>
      </c>
      <c r="R22">
        <v>17</v>
      </c>
      <c r="T22">
        <v>21</v>
      </c>
      <c r="U22">
        <v>21</v>
      </c>
      <c r="V22">
        <v>25</v>
      </c>
      <c r="W22" s="14">
        <v>22</v>
      </c>
      <c r="X22" s="14">
        <v>25</v>
      </c>
      <c r="Y22" s="14">
        <v>23</v>
      </c>
      <c r="AB22" s="14">
        <v>21</v>
      </c>
      <c r="AD22" s="14">
        <v>20</v>
      </c>
    </row>
    <row r="23" spans="3:31" x14ac:dyDescent="0.25">
      <c r="C23">
        <v>2.44</v>
      </c>
      <c r="E23">
        <v>20</v>
      </c>
      <c r="G23">
        <v>1</v>
      </c>
      <c r="H23">
        <v>3</v>
      </c>
      <c r="I23">
        <v>25</v>
      </c>
      <c r="J23">
        <v>25</v>
      </c>
      <c r="K23">
        <v>18</v>
      </c>
      <c r="Q23">
        <v>15</v>
      </c>
      <c r="R23">
        <v>22</v>
      </c>
      <c r="T23">
        <v>25</v>
      </c>
      <c r="U23">
        <v>25</v>
      </c>
      <c r="V23">
        <v>18</v>
      </c>
      <c r="W23" s="14">
        <v>23</v>
      </c>
      <c r="X23" s="14">
        <v>25</v>
      </c>
      <c r="Y23" s="14">
        <v>19</v>
      </c>
      <c r="AB23" s="14">
        <v>21</v>
      </c>
      <c r="AD23" s="14">
        <v>20</v>
      </c>
    </row>
    <row r="24" spans="3:31" x14ac:dyDescent="0.25">
      <c r="C24" t="s">
        <v>84</v>
      </c>
      <c r="E24">
        <v>19</v>
      </c>
      <c r="G24">
        <v>2</v>
      </c>
      <c r="H24">
        <v>2.2999999999999998</v>
      </c>
      <c r="I24">
        <v>25</v>
      </c>
      <c r="J24">
        <v>23</v>
      </c>
      <c r="K24">
        <v>19</v>
      </c>
      <c r="Q24">
        <v>24</v>
      </c>
      <c r="R24">
        <v>17</v>
      </c>
      <c r="T24" t="s">
        <v>84</v>
      </c>
      <c r="U24" t="s">
        <v>84</v>
      </c>
      <c r="V24">
        <v>22</v>
      </c>
      <c r="W24" s="14">
        <v>25</v>
      </c>
      <c r="X24" s="14">
        <v>27</v>
      </c>
      <c r="Y24" s="14">
        <v>15</v>
      </c>
      <c r="AB24" s="14">
        <v>23</v>
      </c>
      <c r="AD24" s="14">
        <v>16</v>
      </c>
    </row>
    <row r="25" spans="3:31" x14ac:dyDescent="0.25">
      <c r="C25" s="15">
        <f>AVERAGE(C4:C23)</f>
        <v>2.2724999999999995</v>
      </c>
      <c r="E25">
        <v>26</v>
      </c>
      <c r="G25">
        <v>1.5</v>
      </c>
      <c r="H25">
        <v>2.2000000000000002</v>
      </c>
      <c r="I25">
        <v>25</v>
      </c>
      <c r="J25">
        <v>16</v>
      </c>
      <c r="K25" t="s">
        <v>84</v>
      </c>
      <c r="Q25">
        <v>22</v>
      </c>
      <c r="R25">
        <v>20</v>
      </c>
      <c r="T25" s="15">
        <f>AVERAGE(T3:T23)</f>
        <v>24.704761904761902</v>
      </c>
      <c r="U25" s="15">
        <f>AVERAGE(U3:U23)</f>
        <v>25.952380952380953</v>
      </c>
      <c r="V25" t="s">
        <v>84</v>
      </c>
      <c r="W25" t="s">
        <v>84</v>
      </c>
      <c r="X25" s="14">
        <v>15</v>
      </c>
      <c r="Y25" s="14">
        <v>20</v>
      </c>
      <c r="AB25" s="14">
        <v>22</v>
      </c>
      <c r="AD25" s="14">
        <v>15</v>
      </c>
    </row>
    <row r="26" spans="3:31" x14ac:dyDescent="0.25">
      <c r="C26" t="s">
        <v>85</v>
      </c>
      <c r="E26">
        <v>22</v>
      </c>
      <c r="G26">
        <v>2</v>
      </c>
      <c r="H26">
        <v>2.4</v>
      </c>
      <c r="I26">
        <v>25</v>
      </c>
      <c r="J26">
        <v>21</v>
      </c>
      <c r="K26" s="15">
        <f>AVERAGE(K4:K24)</f>
        <v>19</v>
      </c>
      <c r="Q26">
        <v>17</v>
      </c>
      <c r="R26">
        <v>17</v>
      </c>
      <c r="T26" t="s">
        <v>88</v>
      </c>
      <c r="U26" t="s">
        <v>87</v>
      </c>
      <c r="V26" s="15">
        <f>AVERAGE(V4:V24)</f>
        <v>20.80952380952381</v>
      </c>
      <c r="W26" s="15">
        <f>AVERAGE(W4:W24)</f>
        <v>25.095238095238095</v>
      </c>
      <c r="X26" s="14">
        <v>15</v>
      </c>
      <c r="Y26" s="14">
        <v>23</v>
      </c>
      <c r="AB26" s="14">
        <v>20</v>
      </c>
      <c r="AD26" s="14">
        <v>17</v>
      </c>
    </row>
    <row r="27" spans="3:31" x14ac:dyDescent="0.25">
      <c r="E27">
        <v>20</v>
      </c>
      <c r="G27">
        <v>2</v>
      </c>
      <c r="H27">
        <v>2.2999999999999998</v>
      </c>
      <c r="I27">
        <v>25</v>
      </c>
      <c r="J27">
        <v>19</v>
      </c>
      <c r="K27" t="s">
        <v>88</v>
      </c>
      <c r="Q27">
        <v>16</v>
      </c>
      <c r="R27">
        <v>19</v>
      </c>
      <c r="V27" t="s">
        <v>87</v>
      </c>
      <c r="W27" t="s">
        <v>88</v>
      </c>
      <c r="X27" s="14">
        <v>15</v>
      </c>
      <c r="Y27" t="s">
        <v>84</v>
      </c>
      <c r="AB27" s="14">
        <v>25</v>
      </c>
      <c r="AD27" s="14">
        <v>16</v>
      </c>
    </row>
    <row r="28" spans="3:31" x14ac:dyDescent="0.25">
      <c r="E28">
        <v>16</v>
      </c>
      <c r="G28">
        <v>2</v>
      </c>
      <c r="H28">
        <v>2.5</v>
      </c>
      <c r="I28">
        <v>27</v>
      </c>
      <c r="J28">
        <v>20</v>
      </c>
      <c r="Q28">
        <v>21</v>
      </c>
      <c r="R28">
        <v>24</v>
      </c>
      <c r="X28" s="14">
        <v>20</v>
      </c>
      <c r="Y28" s="15">
        <f>AVERAGE(Y4:Y26)</f>
        <v>23.391304347826086</v>
      </c>
      <c r="AB28" s="14">
        <v>23</v>
      </c>
      <c r="AD28" s="14">
        <v>18</v>
      </c>
    </row>
    <row r="29" spans="3:31" x14ac:dyDescent="0.25">
      <c r="E29">
        <v>14</v>
      </c>
      <c r="G29">
        <v>2</v>
      </c>
      <c r="H29" t="s">
        <v>84</v>
      </c>
      <c r="I29">
        <v>27</v>
      </c>
      <c r="J29">
        <v>20</v>
      </c>
      <c r="Q29" t="s">
        <v>84</v>
      </c>
      <c r="R29" t="s">
        <v>84</v>
      </c>
      <c r="X29" s="14">
        <v>26</v>
      </c>
      <c r="Y29" t="s">
        <v>88</v>
      </c>
      <c r="AB29" s="14">
        <v>18</v>
      </c>
      <c r="AD29" s="14">
        <v>20</v>
      </c>
    </row>
    <row r="30" spans="3:31" x14ac:dyDescent="0.25">
      <c r="E30">
        <v>16</v>
      </c>
      <c r="G30">
        <v>2</v>
      </c>
      <c r="H30" s="15">
        <f>AVERAGE(H4:H28)</f>
        <v>2.3959999999999995</v>
      </c>
      <c r="I30">
        <v>27</v>
      </c>
      <c r="J30">
        <v>23</v>
      </c>
      <c r="Q30" s="5">
        <f>AVERAGE(Q4:Q28)</f>
        <v>20.72</v>
      </c>
      <c r="R30" s="5">
        <f>AVERAGE(R4:R28)</f>
        <v>20.76</v>
      </c>
      <c r="X30" s="14">
        <v>12</v>
      </c>
      <c r="AB30" t="s">
        <v>84</v>
      </c>
      <c r="AD30" t="s">
        <v>84</v>
      </c>
    </row>
    <row r="31" spans="3:31" x14ac:dyDescent="0.25">
      <c r="E31">
        <v>24</v>
      </c>
      <c r="G31">
        <v>2.5</v>
      </c>
      <c r="H31" t="s">
        <v>85</v>
      </c>
      <c r="I31">
        <v>27</v>
      </c>
      <c r="J31">
        <v>17</v>
      </c>
      <c r="Q31" t="s">
        <v>88</v>
      </c>
      <c r="R31" t="s">
        <v>87</v>
      </c>
      <c r="X31" s="14">
        <v>18</v>
      </c>
      <c r="AB31" s="5">
        <f>AVERAGE(AB5:AB29)</f>
        <v>21.76</v>
      </c>
      <c r="AD31" s="5">
        <f>AVERAGE(AD5:AD29)</f>
        <v>19.64</v>
      </c>
    </row>
    <row r="32" spans="3:31" x14ac:dyDescent="0.25">
      <c r="E32">
        <v>18</v>
      </c>
      <c r="G32">
        <v>1.5</v>
      </c>
      <c r="H32" s="5">
        <f>H30*10</f>
        <v>23.959999999999994</v>
      </c>
      <c r="I32">
        <v>27</v>
      </c>
      <c r="J32">
        <v>20</v>
      </c>
      <c r="X32" s="14">
        <v>16</v>
      </c>
    </row>
    <row r="33" spans="5:24" x14ac:dyDescent="0.25">
      <c r="E33">
        <v>15</v>
      </c>
      <c r="G33">
        <v>2.5</v>
      </c>
      <c r="H33" t="s">
        <v>87</v>
      </c>
      <c r="I33">
        <v>27</v>
      </c>
      <c r="J33">
        <v>21</v>
      </c>
      <c r="X33" s="14">
        <v>18</v>
      </c>
    </row>
    <row r="34" spans="5:24" x14ac:dyDescent="0.25">
      <c r="E34">
        <v>18</v>
      </c>
      <c r="G34" t="s">
        <v>84</v>
      </c>
      <c r="I34">
        <v>24</v>
      </c>
      <c r="J34">
        <v>18</v>
      </c>
      <c r="X34" s="14">
        <v>12</v>
      </c>
    </row>
    <row r="35" spans="5:24" x14ac:dyDescent="0.25">
      <c r="E35">
        <v>20</v>
      </c>
      <c r="G35" s="15">
        <f>AVERAGE(G4:G33)</f>
        <v>1.9333333333333333</v>
      </c>
      <c r="I35">
        <v>24</v>
      </c>
      <c r="J35">
        <v>24</v>
      </c>
      <c r="X35" s="14">
        <v>26</v>
      </c>
    </row>
    <row r="36" spans="5:24" x14ac:dyDescent="0.25">
      <c r="E36">
        <v>13</v>
      </c>
      <c r="G36" t="s">
        <v>85</v>
      </c>
      <c r="I36">
        <v>20</v>
      </c>
      <c r="J36">
        <v>25</v>
      </c>
      <c r="X36" s="14">
        <v>24</v>
      </c>
    </row>
    <row r="37" spans="5:24" x14ac:dyDescent="0.25">
      <c r="E37">
        <v>15</v>
      </c>
      <c r="G37" s="5">
        <f>G35*10</f>
        <v>19.333333333333332</v>
      </c>
      <c r="I37">
        <v>20</v>
      </c>
      <c r="J37">
        <v>21</v>
      </c>
      <c r="X37" s="14">
        <v>15</v>
      </c>
    </row>
    <row r="38" spans="5:24" x14ac:dyDescent="0.25">
      <c r="E38">
        <v>23</v>
      </c>
      <c r="G38" t="s">
        <v>88</v>
      </c>
      <c r="I38">
        <v>20</v>
      </c>
      <c r="J38">
        <v>16</v>
      </c>
      <c r="X38" s="14">
        <v>15</v>
      </c>
    </row>
    <row r="39" spans="5:24" x14ac:dyDescent="0.25">
      <c r="E39">
        <v>17</v>
      </c>
      <c r="I39">
        <v>20</v>
      </c>
      <c r="J39">
        <v>15</v>
      </c>
      <c r="X39" s="14">
        <v>26</v>
      </c>
    </row>
    <row r="40" spans="5:24" x14ac:dyDescent="0.25">
      <c r="E40">
        <v>21</v>
      </c>
      <c r="I40">
        <v>20</v>
      </c>
      <c r="J40">
        <v>20</v>
      </c>
      <c r="X40" s="14">
        <v>25</v>
      </c>
    </row>
    <row r="41" spans="5:24" x14ac:dyDescent="0.25">
      <c r="E41">
        <v>22</v>
      </c>
      <c r="I41">
        <v>20</v>
      </c>
      <c r="J41">
        <v>17</v>
      </c>
      <c r="X41" s="14">
        <v>25</v>
      </c>
    </row>
    <row r="42" spans="5:24" x14ac:dyDescent="0.25">
      <c r="E42">
        <v>14</v>
      </c>
      <c r="I42">
        <v>20</v>
      </c>
      <c r="J42">
        <v>25</v>
      </c>
      <c r="X42" s="14">
        <v>23</v>
      </c>
    </row>
    <row r="43" spans="5:24" x14ac:dyDescent="0.25">
      <c r="E43">
        <v>22</v>
      </c>
      <c r="I43">
        <v>20</v>
      </c>
      <c r="J43">
        <v>18</v>
      </c>
      <c r="X43" s="14">
        <v>25</v>
      </c>
    </row>
    <row r="44" spans="5:24" x14ac:dyDescent="0.25">
      <c r="E44" t="s">
        <v>84</v>
      </c>
      <c r="I44">
        <v>20</v>
      </c>
      <c r="J44">
        <v>21</v>
      </c>
      <c r="X44" s="14">
        <v>29</v>
      </c>
    </row>
    <row r="45" spans="5:24" x14ac:dyDescent="0.25">
      <c r="E45" s="5">
        <f>AVERAGE(E4:E43)</f>
        <v>20.9</v>
      </c>
      <c r="I45">
        <v>20</v>
      </c>
      <c r="J45">
        <v>24</v>
      </c>
      <c r="X45" s="14">
        <v>24</v>
      </c>
    </row>
    <row r="46" spans="5:24" x14ac:dyDescent="0.25">
      <c r="E46" t="s">
        <v>87</v>
      </c>
      <c r="I46">
        <v>20</v>
      </c>
      <c r="J46">
        <v>20</v>
      </c>
      <c r="X46" s="14">
        <v>27</v>
      </c>
    </row>
    <row r="47" spans="5:24" x14ac:dyDescent="0.25">
      <c r="I47">
        <v>20</v>
      </c>
      <c r="J47">
        <v>21</v>
      </c>
      <c r="X47" s="14">
        <v>19</v>
      </c>
    </row>
    <row r="48" spans="5:24" x14ac:dyDescent="0.25">
      <c r="I48">
        <v>20</v>
      </c>
      <c r="J48">
        <v>20</v>
      </c>
      <c r="X48" s="14">
        <v>21</v>
      </c>
    </row>
    <row r="49" spans="9:24" x14ac:dyDescent="0.25">
      <c r="I49">
        <v>20</v>
      </c>
      <c r="J49" t="s">
        <v>84</v>
      </c>
      <c r="X49" s="14">
        <v>22</v>
      </c>
    </row>
    <row r="50" spans="9:24" x14ac:dyDescent="0.25">
      <c r="I50">
        <v>20</v>
      </c>
      <c r="J50" s="15">
        <f>AVERAGE(J4:J48)</f>
        <v>20.266666666666666</v>
      </c>
      <c r="X50" s="14">
        <v>24</v>
      </c>
    </row>
    <row r="51" spans="9:24" x14ac:dyDescent="0.25">
      <c r="I51">
        <v>20</v>
      </c>
      <c r="X51" s="14">
        <v>19</v>
      </c>
    </row>
    <row r="52" spans="9:24" x14ac:dyDescent="0.25">
      <c r="I52">
        <v>26</v>
      </c>
      <c r="X52" s="14">
        <v>14</v>
      </c>
    </row>
    <row r="53" spans="9:24" x14ac:dyDescent="0.25">
      <c r="I53">
        <v>26</v>
      </c>
      <c r="X53" s="14">
        <v>17</v>
      </c>
    </row>
    <row r="54" spans="9:24" x14ac:dyDescent="0.25">
      <c r="I54">
        <v>26</v>
      </c>
      <c r="X54" s="14">
        <v>15</v>
      </c>
    </row>
    <row r="55" spans="9:24" x14ac:dyDescent="0.25">
      <c r="I55">
        <v>26</v>
      </c>
      <c r="X55" s="14">
        <v>11</v>
      </c>
    </row>
    <row r="56" spans="9:24" x14ac:dyDescent="0.25">
      <c r="I56">
        <v>26</v>
      </c>
      <c r="X56" s="14">
        <v>22</v>
      </c>
    </row>
    <row r="57" spans="9:24" x14ac:dyDescent="0.25">
      <c r="I57">
        <v>26</v>
      </c>
      <c r="X57" s="14">
        <v>28</v>
      </c>
    </row>
    <row r="58" spans="9:24" x14ac:dyDescent="0.25">
      <c r="I58">
        <v>19</v>
      </c>
      <c r="X58" s="14">
        <v>18</v>
      </c>
    </row>
    <row r="59" spans="9:24" x14ac:dyDescent="0.25">
      <c r="I59">
        <v>19</v>
      </c>
      <c r="X59" s="14">
        <v>17</v>
      </c>
    </row>
    <row r="60" spans="9:24" x14ac:dyDescent="0.25">
      <c r="I60">
        <v>19</v>
      </c>
      <c r="X60" t="s">
        <v>84</v>
      </c>
    </row>
    <row r="61" spans="9:24" x14ac:dyDescent="0.25">
      <c r="I61">
        <v>19</v>
      </c>
      <c r="X61" s="15">
        <f>AVERAGE(X4:X59)</f>
        <v>20.660714285714285</v>
      </c>
    </row>
    <row r="62" spans="9:24" x14ac:dyDescent="0.25">
      <c r="I62">
        <v>19</v>
      </c>
      <c r="X62" t="s">
        <v>87</v>
      </c>
    </row>
    <row r="63" spans="9:24" x14ac:dyDescent="0.25">
      <c r="I63">
        <v>19</v>
      </c>
    </row>
    <row r="64" spans="9:24" x14ac:dyDescent="0.25">
      <c r="I64">
        <v>30</v>
      </c>
    </row>
    <row r="65" spans="9:10" x14ac:dyDescent="0.25">
      <c r="I65">
        <v>17</v>
      </c>
    </row>
    <row r="66" spans="9:10" x14ac:dyDescent="0.25">
      <c r="I66">
        <v>17</v>
      </c>
    </row>
    <row r="67" spans="9:10" x14ac:dyDescent="0.25">
      <c r="I67">
        <v>17</v>
      </c>
    </row>
    <row r="68" spans="9:10" x14ac:dyDescent="0.25">
      <c r="I68">
        <v>17</v>
      </c>
    </row>
    <row r="69" spans="9:10" x14ac:dyDescent="0.25">
      <c r="I69">
        <v>29</v>
      </c>
    </row>
    <row r="70" spans="9:10" x14ac:dyDescent="0.25">
      <c r="I70">
        <v>18</v>
      </c>
    </row>
    <row r="71" spans="9:10" x14ac:dyDescent="0.25">
      <c r="I71">
        <v>18</v>
      </c>
    </row>
    <row r="72" spans="9:10" x14ac:dyDescent="0.25">
      <c r="I72">
        <v>18</v>
      </c>
    </row>
    <row r="73" spans="9:10" x14ac:dyDescent="0.25">
      <c r="I73">
        <v>18</v>
      </c>
    </row>
    <row r="74" spans="9:10" x14ac:dyDescent="0.25">
      <c r="I74">
        <v>28</v>
      </c>
    </row>
    <row r="75" spans="9:10" x14ac:dyDescent="0.25">
      <c r="I75">
        <v>28</v>
      </c>
    </row>
    <row r="76" spans="9:10" x14ac:dyDescent="0.25">
      <c r="I76">
        <v>16</v>
      </c>
    </row>
    <row r="77" spans="9:10" x14ac:dyDescent="0.25">
      <c r="I77" t="s">
        <v>84</v>
      </c>
    </row>
    <row r="78" spans="9:10" x14ac:dyDescent="0.25">
      <c r="I78" s="15">
        <f>AVERAGE(I4:I76)</f>
        <v>21.972602739726028</v>
      </c>
      <c r="J78" s="3"/>
    </row>
    <row r="79" spans="9:10" x14ac:dyDescent="0.25">
      <c r="I79" t="s">
        <v>87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E25" sqref="E25"/>
    </sheetView>
  </sheetViews>
  <sheetFormatPr defaultColWidth="11" defaultRowHeight="15.75" x14ac:dyDescent="0.25"/>
  <cols>
    <col min="1" max="1" width="23.625" customWidth="1"/>
    <col min="2" max="2" width="5.5" customWidth="1"/>
    <col min="3" max="3" width="28.5" bestFit="1" customWidth="1"/>
    <col min="4" max="4" width="13.125" bestFit="1" customWidth="1"/>
    <col min="5" max="5" width="20.875" bestFit="1" customWidth="1"/>
    <col min="6" max="6" width="25.375" bestFit="1" customWidth="1"/>
    <col min="7" max="7" width="22.875" bestFit="1" customWidth="1"/>
    <col min="8" max="8" width="18.125" bestFit="1" customWidth="1"/>
    <col min="9" max="9" width="19.875" bestFit="1" customWidth="1"/>
    <col min="10" max="10" width="21.375" bestFit="1" customWidth="1"/>
    <col min="11" max="11" width="20" bestFit="1" customWidth="1"/>
    <col min="12" max="12" width="21.5" bestFit="1" customWidth="1"/>
    <col min="13" max="13" width="11" bestFit="1" customWidth="1"/>
  </cols>
  <sheetData>
    <row r="3" spans="1:2" x14ac:dyDescent="0.25">
      <c r="A3" s="23" t="s">
        <v>131</v>
      </c>
    </row>
    <row r="4" spans="1:2" x14ac:dyDescent="0.25">
      <c r="A4" s="23" t="s">
        <v>126</v>
      </c>
      <c r="B4" t="s">
        <v>130</v>
      </c>
    </row>
    <row r="5" spans="1:2" x14ac:dyDescent="0.25">
      <c r="A5" s="25" t="s">
        <v>87</v>
      </c>
      <c r="B5" s="24">
        <v>33</v>
      </c>
    </row>
    <row r="6" spans="1:2" x14ac:dyDescent="0.25">
      <c r="A6" s="25" t="s">
        <v>128</v>
      </c>
      <c r="B6" s="24">
        <v>16</v>
      </c>
    </row>
    <row r="7" spans="1:2" x14ac:dyDescent="0.25">
      <c r="A7" s="25" t="s">
        <v>88</v>
      </c>
      <c r="B7" s="24">
        <v>26</v>
      </c>
    </row>
    <row r="8" spans="1:2" x14ac:dyDescent="0.25">
      <c r="A8" s="25" t="s">
        <v>129</v>
      </c>
      <c r="B8" s="24">
        <v>4</v>
      </c>
    </row>
    <row r="9" spans="1:2" x14ac:dyDescent="0.25">
      <c r="A9" s="25" t="s">
        <v>127</v>
      </c>
      <c r="B9" s="24">
        <v>79</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19" sqref="C19"/>
    </sheetView>
  </sheetViews>
  <sheetFormatPr defaultColWidth="11" defaultRowHeight="15.75" x14ac:dyDescent="0.25"/>
  <sheetData>
    <row r="1" spans="1:3" x14ac:dyDescent="0.25">
      <c r="B1" t="s">
        <v>121</v>
      </c>
      <c r="C1" t="s">
        <v>122</v>
      </c>
    </row>
    <row r="2" spans="1:3" x14ac:dyDescent="0.25">
      <c r="B2" s="16">
        <v>797.5</v>
      </c>
      <c r="C2" s="16">
        <v>1189</v>
      </c>
    </row>
    <row r="3" spans="1:3" x14ac:dyDescent="0.25">
      <c r="B3" s="16">
        <v>1239.75</v>
      </c>
      <c r="C3" s="16">
        <v>1218</v>
      </c>
    </row>
    <row r="4" spans="1:3" x14ac:dyDescent="0.25">
      <c r="B4" s="16">
        <v>1109.25</v>
      </c>
      <c r="C4" s="16">
        <v>1305</v>
      </c>
    </row>
    <row r="5" spans="1:3" x14ac:dyDescent="0.25">
      <c r="B5" s="16">
        <v>2305.5</v>
      </c>
      <c r="C5" s="16">
        <v>1406.5</v>
      </c>
    </row>
    <row r="6" spans="1:3" x14ac:dyDescent="0.25">
      <c r="B6" s="16">
        <v>1196.25</v>
      </c>
      <c r="C6" s="16">
        <v>1102</v>
      </c>
    </row>
    <row r="7" spans="1:3" x14ac:dyDescent="0.25">
      <c r="B7" s="16">
        <v>2784</v>
      </c>
      <c r="C7" s="16">
        <v>870</v>
      </c>
    </row>
    <row r="8" spans="1:3" x14ac:dyDescent="0.25">
      <c r="B8" s="16">
        <v>1116.5</v>
      </c>
      <c r="C8" s="16">
        <v>2718.75</v>
      </c>
    </row>
    <row r="9" spans="1:3" x14ac:dyDescent="0.25">
      <c r="B9" s="16">
        <v>1870.5</v>
      </c>
      <c r="C9" s="16">
        <v>652.5</v>
      </c>
    </row>
    <row r="10" spans="1:3" x14ac:dyDescent="0.25">
      <c r="B10" s="16">
        <v>456.75</v>
      </c>
      <c r="C10" s="16">
        <v>1892.25</v>
      </c>
    </row>
    <row r="11" spans="1:3" x14ac:dyDescent="0.25">
      <c r="B11" s="16">
        <v>1319.5</v>
      </c>
      <c r="C11" s="16">
        <v>1870.5</v>
      </c>
    </row>
    <row r="12" spans="1:3" x14ac:dyDescent="0.25">
      <c r="B12" s="16">
        <v>3327.75</v>
      </c>
      <c r="C12" s="16">
        <v>3458.25</v>
      </c>
    </row>
    <row r="13" spans="1:3" x14ac:dyDescent="0.25">
      <c r="B13" s="16">
        <v>2305.5</v>
      </c>
      <c r="C13" s="16">
        <v>1218</v>
      </c>
    </row>
    <row r="14" spans="1:3" x14ac:dyDescent="0.25">
      <c r="B14" s="16">
        <v>565.5</v>
      </c>
      <c r="C14" s="16">
        <v>478.5</v>
      </c>
    </row>
    <row r="15" spans="1:3" x14ac:dyDescent="0.25">
      <c r="A15" t="s">
        <v>99</v>
      </c>
      <c r="B15" s="22">
        <f>AVERAGE(B2:B14)</f>
        <v>1568.7884615384614</v>
      </c>
      <c r="C15" s="16">
        <v>5002.5</v>
      </c>
    </row>
    <row r="16" spans="1:3" x14ac:dyDescent="0.25">
      <c r="A16" t="s">
        <v>100</v>
      </c>
      <c r="B16">
        <f>(STDEV(B2:B14))/(SQRT(COUNT(B2:B14)))</f>
        <v>244.29702891820912</v>
      </c>
      <c r="C16">
        <v>5350.5</v>
      </c>
    </row>
    <row r="17" spans="1:3" x14ac:dyDescent="0.25">
      <c r="A17" s="12"/>
      <c r="B17" s="12"/>
      <c r="C17" s="12">
        <v>0</v>
      </c>
    </row>
    <row r="18" spans="1:3" x14ac:dyDescent="0.25">
      <c r="A18" t="s">
        <v>99</v>
      </c>
      <c r="C18" s="22">
        <f>AVERAGE(C2:C17)</f>
        <v>1858.265625</v>
      </c>
    </row>
    <row r="19" spans="1:3" x14ac:dyDescent="0.25">
      <c r="A19" t="s">
        <v>100</v>
      </c>
      <c r="C19">
        <f>(STDEV(C1:C17))/(SQRT(COUNT(C1:C17)))</f>
        <v>384.71294525157407</v>
      </c>
    </row>
  </sheetData>
  <pageMargins left="0.75" right="0.75" top="1" bottom="1" header="0.5" footer="0.5"/>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9"/>
  <sheetViews>
    <sheetView workbookViewId="0">
      <selection activeCell="M1" sqref="M1"/>
    </sheetView>
  </sheetViews>
  <sheetFormatPr defaultColWidth="8.875" defaultRowHeight="15.75" x14ac:dyDescent="0.25"/>
  <cols>
    <col min="14" max="14" width="14.625" customWidth="1"/>
    <col min="18" max="18" width="13.375" customWidth="1"/>
  </cols>
  <sheetData>
    <row r="1" spans="1:20" x14ac:dyDescent="0.25">
      <c r="A1" t="s">
        <v>121</v>
      </c>
      <c r="J1" t="s">
        <v>122</v>
      </c>
    </row>
    <row r="2" spans="1:20" x14ac:dyDescent="0.25">
      <c r="A2" s="13" t="s">
        <v>154</v>
      </c>
      <c r="B2" s="13" t="s">
        <v>155</v>
      </c>
      <c r="J2" s="13" t="s">
        <v>154</v>
      </c>
      <c r="K2" s="13" t="s">
        <v>155</v>
      </c>
    </row>
    <row r="3" spans="1:20" x14ac:dyDescent="0.25">
      <c r="A3">
        <v>2</v>
      </c>
      <c r="B3">
        <f>A3*10</f>
        <v>20</v>
      </c>
      <c r="C3" t="s">
        <v>89</v>
      </c>
      <c r="D3">
        <f>MIN(B3:B178)</f>
        <v>10</v>
      </c>
      <c r="E3" t="s">
        <v>94</v>
      </c>
      <c r="F3">
        <f>D4-D3</f>
        <v>10</v>
      </c>
      <c r="K3">
        <v>22</v>
      </c>
      <c r="L3" t="s">
        <v>89</v>
      </c>
      <c r="M3">
        <f>MIN(K3:K289)</f>
        <v>11</v>
      </c>
      <c r="N3" t="s">
        <v>94</v>
      </c>
      <c r="O3">
        <f>M4-M3</f>
        <v>7</v>
      </c>
    </row>
    <row r="4" spans="1:20" x14ac:dyDescent="0.25">
      <c r="A4">
        <v>2</v>
      </c>
      <c r="B4">
        <f t="shared" ref="B4:B32" si="0">A4*10</f>
        <v>20</v>
      </c>
      <c r="C4" t="s">
        <v>90</v>
      </c>
      <c r="D4">
        <f>_xlfn.QUARTILE.INC(B3:B178,1)</f>
        <v>20</v>
      </c>
      <c r="E4" t="s">
        <v>95</v>
      </c>
      <c r="F4">
        <f>D4</f>
        <v>20</v>
      </c>
      <c r="K4">
        <v>23</v>
      </c>
      <c r="L4" t="s">
        <v>90</v>
      </c>
      <c r="M4">
        <f>_xlfn.QUARTILE.INC(K3:K289,1)</f>
        <v>18</v>
      </c>
      <c r="N4" t="s">
        <v>95</v>
      </c>
      <c r="O4">
        <f>M4</f>
        <v>18</v>
      </c>
    </row>
    <row r="5" spans="1:20" x14ac:dyDescent="0.25">
      <c r="A5">
        <v>2</v>
      </c>
      <c r="B5">
        <f t="shared" si="0"/>
        <v>20</v>
      </c>
      <c r="C5" s="1" t="s">
        <v>91</v>
      </c>
      <c r="D5">
        <f>_xlfn.QUARTILE.INC(B3:B167,2)</f>
        <v>22</v>
      </c>
      <c r="E5" t="s">
        <v>96</v>
      </c>
      <c r="F5">
        <f>D5-D4</f>
        <v>2</v>
      </c>
      <c r="K5">
        <v>37</v>
      </c>
      <c r="L5" s="1" t="s">
        <v>91</v>
      </c>
      <c r="M5">
        <f>_xlfn.QUARTILE.INC(K3:K289,2)</f>
        <v>21</v>
      </c>
      <c r="N5" t="s">
        <v>96</v>
      </c>
      <c r="O5">
        <f>M5-M4</f>
        <v>3</v>
      </c>
    </row>
    <row r="6" spans="1:20" x14ac:dyDescent="0.25">
      <c r="A6">
        <v>2.5</v>
      </c>
      <c r="B6">
        <f t="shared" si="0"/>
        <v>25</v>
      </c>
      <c r="C6" t="s">
        <v>92</v>
      </c>
      <c r="D6">
        <f>_xlfn.QUARTILE.INC(B3:B178,3)</f>
        <v>25</v>
      </c>
      <c r="E6" t="s">
        <v>97</v>
      </c>
      <c r="F6">
        <f>D6-D5</f>
        <v>3</v>
      </c>
      <c r="K6">
        <v>20</v>
      </c>
      <c r="L6" t="s">
        <v>92</v>
      </c>
      <c r="M6">
        <f>_xlfn.QUARTILE.INC(K3:K289,3)</f>
        <v>25</v>
      </c>
      <c r="N6" t="s">
        <v>97</v>
      </c>
      <c r="O6">
        <f>M6-M5</f>
        <v>4</v>
      </c>
    </row>
    <row r="7" spans="1:20" x14ac:dyDescent="0.25">
      <c r="A7">
        <v>2.5</v>
      </c>
      <c r="B7">
        <f t="shared" si="0"/>
        <v>25</v>
      </c>
      <c r="C7" s="1" t="s">
        <v>93</v>
      </c>
      <c r="D7">
        <f>MAX(B3:B178)</f>
        <v>34</v>
      </c>
      <c r="E7" t="s">
        <v>98</v>
      </c>
      <c r="F7">
        <f>D7-D6</f>
        <v>9</v>
      </c>
      <c r="K7">
        <v>28</v>
      </c>
      <c r="L7" s="1" t="s">
        <v>93</v>
      </c>
      <c r="M7">
        <f>MAX(K3:K289)</f>
        <v>37</v>
      </c>
      <c r="N7" t="s">
        <v>98</v>
      </c>
      <c r="O7">
        <f>M7-M6</f>
        <v>12</v>
      </c>
    </row>
    <row r="8" spans="1:20" x14ac:dyDescent="0.25">
      <c r="A8">
        <v>2</v>
      </c>
      <c r="B8">
        <f t="shared" si="0"/>
        <v>20</v>
      </c>
      <c r="K8">
        <v>19</v>
      </c>
    </row>
    <row r="9" spans="1:20" x14ac:dyDescent="0.25">
      <c r="A9">
        <v>3</v>
      </c>
      <c r="B9">
        <f t="shared" si="0"/>
        <v>30</v>
      </c>
      <c r="K9">
        <v>18</v>
      </c>
    </row>
    <row r="10" spans="1:20" x14ac:dyDescent="0.25">
      <c r="A10">
        <v>2</v>
      </c>
      <c r="B10">
        <f t="shared" si="0"/>
        <v>20</v>
      </c>
      <c r="K10">
        <v>30</v>
      </c>
      <c r="N10" s="3"/>
    </row>
    <row r="11" spans="1:20" x14ac:dyDescent="0.25">
      <c r="A11">
        <v>1</v>
      </c>
      <c r="B11">
        <f t="shared" si="0"/>
        <v>10</v>
      </c>
      <c r="K11">
        <v>19</v>
      </c>
      <c r="N11" s="3" t="s">
        <v>101</v>
      </c>
      <c r="R11" s="3" t="s">
        <v>117</v>
      </c>
    </row>
    <row r="12" spans="1:20" ht="16.5" thickBot="1" x14ac:dyDescent="0.3">
      <c r="A12">
        <v>1.5</v>
      </c>
      <c r="B12">
        <f t="shared" si="0"/>
        <v>15</v>
      </c>
      <c r="K12">
        <v>31</v>
      </c>
    </row>
    <row r="13" spans="1:20" x14ac:dyDescent="0.25">
      <c r="A13">
        <v>2</v>
      </c>
      <c r="B13">
        <f t="shared" si="0"/>
        <v>20</v>
      </c>
      <c r="F13">
        <f>F3</f>
        <v>10</v>
      </c>
      <c r="G13">
        <f>O3</f>
        <v>7</v>
      </c>
      <c r="K13">
        <v>30</v>
      </c>
      <c r="N13" s="19"/>
      <c r="O13" s="19" t="s">
        <v>102</v>
      </c>
      <c r="P13" s="19" t="s">
        <v>103</v>
      </c>
      <c r="R13" s="19"/>
      <c r="S13" s="19" t="s">
        <v>102</v>
      </c>
      <c r="T13" s="19" t="s">
        <v>103</v>
      </c>
    </row>
    <row r="14" spans="1:20" x14ac:dyDescent="0.25">
      <c r="A14">
        <v>2</v>
      </c>
      <c r="B14">
        <f t="shared" si="0"/>
        <v>20</v>
      </c>
      <c r="E14" t="s">
        <v>90</v>
      </c>
      <c r="F14">
        <f>F4</f>
        <v>20</v>
      </c>
      <c r="G14">
        <f>O4</f>
        <v>18</v>
      </c>
      <c r="K14">
        <v>16</v>
      </c>
      <c r="N14" s="17" t="s">
        <v>104</v>
      </c>
      <c r="O14" s="17">
        <v>21.404181184668989</v>
      </c>
      <c r="P14" s="17">
        <v>21.818181818181817</v>
      </c>
      <c r="R14" s="17" t="s">
        <v>104</v>
      </c>
      <c r="S14" s="17">
        <v>21.404181184668989</v>
      </c>
      <c r="T14" s="17">
        <v>21.818181818181817</v>
      </c>
    </row>
    <row r="15" spans="1:20" x14ac:dyDescent="0.25">
      <c r="A15">
        <v>2</v>
      </c>
      <c r="B15">
        <f t="shared" si="0"/>
        <v>20</v>
      </c>
      <c r="E15" t="s">
        <v>91</v>
      </c>
      <c r="F15">
        <f>F5</f>
        <v>2</v>
      </c>
      <c r="G15">
        <f>O5</f>
        <v>3</v>
      </c>
      <c r="K15">
        <v>23</v>
      </c>
      <c r="N15" s="17" t="s">
        <v>105</v>
      </c>
      <c r="O15" s="17">
        <v>18.283618820204225</v>
      </c>
      <c r="P15" s="17">
        <v>15.795324675324705</v>
      </c>
      <c r="R15" s="17" t="s">
        <v>105</v>
      </c>
      <c r="S15" s="17">
        <v>18.283618820204225</v>
      </c>
      <c r="T15" s="17">
        <v>15.795324675324705</v>
      </c>
    </row>
    <row r="16" spans="1:20" x14ac:dyDescent="0.25">
      <c r="A16">
        <v>2</v>
      </c>
      <c r="B16">
        <f t="shared" si="0"/>
        <v>20</v>
      </c>
      <c r="E16" t="s">
        <v>92</v>
      </c>
      <c r="F16">
        <f>F6</f>
        <v>3</v>
      </c>
      <c r="G16">
        <f>O6</f>
        <v>4</v>
      </c>
      <c r="K16">
        <v>22</v>
      </c>
      <c r="N16" s="17" t="s">
        <v>106</v>
      </c>
      <c r="O16" s="17">
        <v>287</v>
      </c>
      <c r="P16" s="17">
        <v>176</v>
      </c>
      <c r="Q16" s="20"/>
      <c r="R16" s="17" t="s">
        <v>106</v>
      </c>
      <c r="S16" s="17">
        <v>287</v>
      </c>
      <c r="T16" s="17">
        <v>176</v>
      </c>
    </row>
    <row r="17" spans="1:21" x14ac:dyDescent="0.25">
      <c r="A17">
        <v>2</v>
      </c>
      <c r="B17">
        <f t="shared" si="0"/>
        <v>20</v>
      </c>
      <c r="F17">
        <f>F7</f>
        <v>9</v>
      </c>
      <c r="G17">
        <f>O7</f>
        <v>12</v>
      </c>
      <c r="K17">
        <v>23</v>
      </c>
      <c r="N17" s="17" t="s">
        <v>107</v>
      </c>
      <c r="O17" s="17">
        <v>286</v>
      </c>
      <c r="P17" s="17">
        <v>175</v>
      </c>
      <c r="Q17" s="21"/>
      <c r="R17" s="17" t="s">
        <v>118</v>
      </c>
      <c r="S17" s="17">
        <v>17.33903861336276</v>
      </c>
      <c r="T17" s="17"/>
    </row>
    <row r="18" spans="1:21" x14ac:dyDescent="0.25">
      <c r="A18">
        <v>2</v>
      </c>
      <c r="B18">
        <f t="shared" si="0"/>
        <v>20</v>
      </c>
      <c r="K18">
        <v>17</v>
      </c>
      <c r="N18" s="17" t="s">
        <v>108</v>
      </c>
      <c r="O18" s="17">
        <v>1.157533586426793</v>
      </c>
      <c r="P18" s="17"/>
      <c r="Q18" s="17"/>
      <c r="R18" s="17" t="s">
        <v>111</v>
      </c>
      <c r="S18" s="17">
        <v>0</v>
      </c>
      <c r="T18" s="17"/>
    </row>
    <row r="19" spans="1:21" x14ac:dyDescent="0.25">
      <c r="A19">
        <v>1.5</v>
      </c>
      <c r="B19">
        <f t="shared" si="0"/>
        <v>15</v>
      </c>
      <c r="K19">
        <v>24</v>
      </c>
      <c r="N19" s="17" t="s">
        <v>109</v>
      </c>
      <c r="O19" s="17">
        <v>0.14479523975132677</v>
      </c>
      <c r="P19" s="17"/>
      <c r="Q19" s="17"/>
      <c r="R19" s="17" t="s">
        <v>107</v>
      </c>
      <c r="S19" s="17">
        <v>461</v>
      </c>
      <c r="T19" s="17"/>
    </row>
    <row r="20" spans="1:21" ht="16.5" thickBot="1" x14ac:dyDescent="0.3">
      <c r="A20">
        <v>1.5</v>
      </c>
      <c r="B20">
        <f t="shared" si="0"/>
        <v>15</v>
      </c>
      <c r="K20">
        <v>18</v>
      </c>
      <c r="N20" s="18" t="s">
        <v>110</v>
      </c>
      <c r="O20" s="18">
        <v>1.2551487870816316</v>
      </c>
      <c r="P20" s="18"/>
      <c r="Q20" s="17"/>
      <c r="R20" s="17" t="s">
        <v>112</v>
      </c>
      <c r="S20" s="17">
        <v>-1.0384731819404995</v>
      </c>
      <c r="T20" s="17"/>
    </row>
    <row r="21" spans="1:21" x14ac:dyDescent="0.25">
      <c r="A21">
        <v>1.5</v>
      </c>
      <c r="B21">
        <f t="shared" si="0"/>
        <v>15</v>
      </c>
      <c r="K21">
        <v>21</v>
      </c>
      <c r="Q21" s="17"/>
      <c r="R21" s="17" t="s">
        <v>113</v>
      </c>
      <c r="S21" s="17">
        <v>0.14979708985047466</v>
      </c>
      <c r="T21" s="17"/>
    </row>
    <row r="22" spans="1:21" x14ac:dyDescent="0.25">
      <c r="A22">
        <v>1</v>
      </c>
      <c r="B22">
        <f t="shared" si="0"/>
        <v>10</v>
      </c>
      <c r="K22">
        <v>20</v>
      </c>
      <c r="N22" s="17" t="s">
        <v>120</v>
      </c>
      <c r="O22" s="17"/>
      <c r="P22" s="17"/>
      <c r="Q22" s="17"/>
      <c r="R22" s="17" t="s">
        <v>114</v>
      </c>
      <c r="S22" s="17">
        <v>1.6481656757107856</v>
      </c>
      <c r="T22" s="17"/>
    </row>
    <row r="23" spans="1:21" x14ac:dyDescent="0.25">
      <c r="A23">
        <v>2</v>
      </c>
      <c r="B23">
        <f t="shared" si="0"/>
        <v>20</v>
      </c>
      <c r="K23">
        <v>19</v>
      </c>
      <c r="N23" s="17"/>
      <c r="O23" s="17"/>
      <c r="P23" s="17"/>
      <c r="Q23" s="17"/>
      <c r="R23" s="17" t="s">
        <v>115</v>
      </c>
      <c r="S23" s="17">
        <v>0.29959417970094931</v>
      </c>
      <c r="T23" s="17"/>
    </row>
    <row r="24" spans="1:21" ht="16.5" thickBot="1" x14ac:dyDescent="0.3">
      <c r="A24">
        <v>1.5</v>
      </c>
      <c r="B24">
        <f t="shared" si="0"/>
        <v>15</v>
      </c>
      <c r="K24">
        <v>26</v>
      </c>
      <c r="N24" s="20"/>
      <c r="O24" s="20"/>
      <c r="P24" s="20"/>
      <c r="Q24" s="17"/>
      <c r="R24" s="18" t="s">
        <v>116</v>
      </c>
      <c r="S24" s="18">
        <v>1.9651232162744017</v>
      </c>
      <c r="T24" s="18"/>
    </row>
    <row r="25" spans="1:21" x14ac:dyDescent="0.25">
      <c r="A25">
        <v>2</v>
      </c>
      <c r="B25">
        <f t="shared" si="0"/>
        <v>20</v>
      </c>
      <c r="K25">
        <v>22</v>
      </c>
      <c r="N25" s="20"/>
      <c r="O25" s="20"/>
      <c r="P25" s="20"/>
    </row>
    <row r="26" spans="1:21" x14ac:dyDescent="0.25">
      <c r="A26">
        <v>2</v>
      </c>
      <c r="B26">
        <f t="shared" si="0"/>
        <v>20</v>
      </c>
      <c r="K26">
        <v>20</v>
      </c>
      <c r="N26" s="21"/>
      <c r="O26" s="21"/>
      <c r="P26" s="21"/>
      <c r="R26" t="s">
        <v>119</v>
      </c>
    </row>
    <row r="27" spans="1:21" x14ac:dyDescent="0.25">
      <c r="A27">
        <v>2</v>
      </c>
      <c r="B27">
        <f t="shared" si="0"/>
        <v>20</v>
      </c>
      <c r="K27">
        <v>16</v>
      </c>
      <c r="N27" s="17"/>
      <c r="O27" s="17"/>
      <c r="P27" s="17"/>
    </row>
    <row r="28" spans="1:21" x14ac:dyDescent="0.25">
      <c r="A28">
        <v>2</v>
      </c>
      <c r="B28">
        <f t="shared" si="0"/>
        <v>20</v>
      </c>
      <c r="K28">
        <v>14</v>
      </c>
      <c r="N28" s="17"/>
      <c r="O28" s="17"/>
      <c r="P28" s="17"/>
      <c r="R28" s="20"/>
      <c r="S28" s="20"/>
      <c r="T28" s="20"/>
      <c r="U28" s="20"/>
    </row>
    <row r="29" spans="1:21" x14ac:dyDescent="0.25">
      <c r="A29">
        <v>2</v>
      </c>
      <c r="B29">
        <f t="shared" si="0"/>
        <v>20</v>
      </c>
      <c r="K29">
        <v>16</v>
      </c>
      <c r="N29" s="17"/>
      <c r="O29" s="17"/>
      <c r="P29" s="17"/>
      <c r="R29" s="20"/>
      <c r="S29" s="20"/>
      <c r="T29" s="20"/>
      <c r="U29" s="20"/>
    </row>
    <row r="30" spans="1:21" x14ac:dyDescent="0.25">
      <c r="A30">
        <v>2.5</v>
      </c>
      <c r="B30">
        <f t="shared" si="0"/>
        <v>25</v>
      </c>
      <c r="K30">
        <v>24</v>
      </c>
      <c r="N30" s="17"/>
      <c r="O30" s="17"/>
      <c r="P30" s="17"/>
      <c r="R30" s="21"/>
      <c r="S30" s="21"/>
      <c r="T30" s="21"/>
      <c r="U30" s="20"/>
    </row>
    <row r="31" spans="1:21" x14ac:dyDescent="0.25">
      <c r="A31">
        <v>1.5</v>
      </c>
      <c r="B31">
        <f t="shared" si="0"/>
        <v>15</v>
      </c>
      <c r="K31">
        <v>18</v>
      </c>
      <c r="N31" s="17"/>
      <c r="O31" s="17"/>
      <c r="P31" s="17"/>
      <c r="R31" s="17"/>
      <c r="S31" s="17"/>
      <c r="T31" s="17"/>
      <c r="U31" s="20"/>
    </row>
    <row r="32" spans="1:21" x14ac:dyDescent="0.25">
      <c r="A32">
        <v>2.5</v>
      </c>
      <c r="B32">
        <f t="shared" si="0"/>
        <v>25</v>
      </c>
      <c r="K32">
        <v>15</v>
      </c>
      <c r="N32" s="17"/>
      <c r="O32" s="17"/>
      <c r="P32" s="17"/>
      <c r="R32" s="17"/>
      <c r="S32" s="17"/>
      <c r="T32" s="17"/>
      <c r="U32" s="20"/>
    </row>
    <row r="33" spans="2:21" x14ac:dyDescent="0.25">
      <c r="B33">
        <v>20</v>
      </c>
      <c r="K33">
        <v>18</v>
      </c>
      <c r="N33" s="17"/>
      <c r="O33" s="17"/>
      <c r="P33" s="17"/>
      <c r="R33" s="17"/>
      <c r="S33" s="17"/>
      <c r="T33" s="17"/>
      <c r="U33" s="20"/>
    </row>
    <row r="34" spans="2:21" x14ac:dyDescent="0.25">
      <c r="B34">
        <v>20</v>
      </c>
      <c r="K34">
        <v>20</v>
      </c>
      <c r="R34" s="17"/>
      <c r="S34" s="17"/>
      <c r="T34" s="17"/>
      <c r="U34" s="20"/>
    </row>
    <row r="35" spans="2:21" x14ac:dyDescent="0.25">
      <c r="B35">
        <v>18</v>
      </c>
      <c r="K35">
        <v>13</v>
      </c>
      <c r="R35" s="17"/>
      <c r="S35" s="17"/>
      <c r="T35" s="17"/>
      <c r="U35" s="20"/>
    </row>
    <row r="36" spans="2:21" x14ac:dyDescent="0.25">
      <c r="B36">
        <v>21</v>
      </c>
      <c r="K36">
        <v>15</v>
      </c>
      <c r="R36" s="17"/>
      <c r="S36" s="17"/>
      <c r="T36" s="17"/>
      <c r="U36" s="20"/>
    </row>
    <row r="37" spans="2:21" x14ac:dyDescent="0.25">
      <c r="B37">
        <v>18</v>
      </c>
      <c r="K37">
        <v>23</v>
      </c>
      <c r="R37" s="17"/>
      <c r="S37" s="17"/>
      <c r="T37" s="17"/>
      <c r="U37" s="20"/>
    </row>
    <row r="38" spans="2:21" x14ac:dyDescent="0.25">
      <c r="B38">
        <v>19</v>
      </c>
      <c r="K38">
        <v>17</v>
      </c>
      <c r="R38" s="17"/>
      <c r="S38" s="17"/>
      <c r="T38" s="17"/>
      <c r="U38" s="20"/>
    </row>
    <row r="39" spans="2:21" x14ac:dyDescent="0.25">
      <c r="B39">
        <v>23</v>
      </c>
      <c r="K39">
        <v>21</v>
      </c>
      <c r="R39" s="17"/>
      <c r="S39" s="17"/>
      <c r="T39" s="17"/>
      <c r="U39" s="20"/>
    </row>
    <row r="40" spans="2:21" x14ac:dyDescent="0.25">
      <c r="B40">
        <v>18</v>
      </c>
      <c r="K40">
        <v>22</v>
      </c>
      <c r="R40" s="17"/>
      <c r="S40" s="17"/>
      <c r="T40" s="17"/>
      <c r="U40" s="20"/>
    </row>
    <row r="41" spans="2:21" x14ac:dyDescent="0.25">
      <c r="B41">
        <v>18</v>
      </c>
      <c r="K41">
        <v>14</v>
      </c>
      <c r="R41" s="17"/>
      <c r="S41" s="17"/>
      <c r="T41" s="17"/>
      <c r="U41" s="20"/>
    </row>
    <row r="42" spans="2:21" x14ac:dyDescent="0.25">
      <c r="B42">
        <v>20</v>
      </c>
      <c r="K42">
        <v>22</v>
      </c>
    </row>
    <row r="43" spans="2:21" x14ac:dyDescent="0.25">
      <c r="B43">
        <v>18</v>
      </c>
      <c r="J43">
        <v>2.5</v>
      </c>
      <c r="K43">
        <f>J43*10</f>
        <v>25</v>
      </c>
    </row>
    <row r="44" spans="2:21" x14ac:dyDescent="0.25">
      <c r="B44">
        <v>18</v>
      </c>
      <c r="J44">
        <v>2.5</v>
      </c>
      <c r="K44">
        <f t="shared" ref="K44:K67" si="1">J44*10</f>
        <v>25</v>
      </c>
    </row>
    <row r="45" spans="2:21" x14ac:dyDescent="0.25">
      <c r="B45">
        <v>17</v>
      </c>
      <c r="J45">
        <v>2</v>
      </c>
      <c r="K45">
        <f t="shared" si="1"/>
        <v>20</v>
      </c>
    </row>
    <row r="46" spans="2:21" x14ac:dyDescent="0.25">
      <c r="B46">
        <v>22</v>
      </c>
      <c r="J46">
        <v>2.5</v>
      </c>
      <c r="K46">
        <f t="shared" si="1"/>
        <v>25</v>
      </c>
    </row>
    <row r="47" spans="2:21" x14ac:dyDescent="0.25">
      <c r="B47">
        <v>19</v>
      </c>
      <c r="J47">
        <v>2.5</v>
      </c>
      <c r="K47">
        <f t="shared" si="1"/>
        <v>25</v>
      </c>
    </row>
    <row r="48" spans="2:21" x14ac:dyDescent="0.25">
      <c r="B48">
        <v>21</v>
      </c>
      <c r="J48">
        <v>3</v>
      </c>
      <c r="K48">
        <f t="shared" si="1"/>
        <v>30</v>
      </c>
    </row>
    <row r="49" spans="2:11" x14ac:dyDescent="0.25">
      <c r="B49">
        <v>15</v>
      </c>
      <c r="J49">
        <v>3</v>
      </c>
      <c r="K49">
        <f t="shared" si="1"/>
        <v>30</v>
      </c>
    </row>
    <row r="50" spans="2:11" x14ac:dyDescent="0.25">
      <c r="B50">
        <v>17</v>
      </c>
      <c r="J50">
        <v>2.5</v>
      </c>
      <c r="K50">
        <f t="shared" si="1"/>
        <v>25</v>
      </c>
    </row>
    <row r="51" spans="2:11" x14ac:dyDescent="0.25">
      <c r="B51">
        <v>20</v>
      </c>
      <c r="J51">
        <v>2.5</v>
      </c>
      <c r="K51">
        <f t="shared" si="1"/>
        <v>25</v>
      </c>
    </row>
    <row r="52" spans="2:11" x14ac:dyDescent="0.25">
      <c r="B52">
        <v>18</v>
      </c>
      <c r="J52">
        <v>2.2999999999999998</v>
      </c>
      <c r="K52">
        <f t="shared" si="1"/>
        <v>23</v>
      </c>
    </row>
    <row r="53" spans="2:11" x14ac:dyDescent="0.25">
      <c r="B53">
        <v>19</v>
      </c>
      <c r="J53">
        <v>2</v>
      </c>
      <c r="K53">
        <f t="shared" si="1"/>
        <v>20</v>
      </c>
    </row>
    <row r="54" spans="2:11" x14ac:dyDescent="0.25">
      <c r="B54">
        <v>26</v>
      </c>
      <c r="J54">
        <v>2.2999999999999998</v>
      </c>
      <c r="K54">
        <f t="shared" si="1"/>
        <v>23</v>
      </c>
    </row>
    <row r="55" spans="2:11" x14ac:dyDescent="0.25">
      <c r="B55">
        <v>22</v>
      </c>
      <c r="J55">
        <v>2.5</v>
      </c>
      <c r="K55">
        <f t="shared" si="1"/>
        <v>25</v>
      </c>
    </row>
    <row r="56" spans="2:11" x14ac:dyDescent="0.25">
      <c r="B56">
        <v>25</v>
      </c>
      <c r="J56">
        <v>2.5</v>
      </c>
      <c r="K56">
        <f t="shared" si="1"/>
        <v>25</v>
      </c>
    </row>
    <row r="57" spans="2:11" x14ac:dyDescent="0.25">
      <c r="B57">
        <v>18</v>
      </c>
      <c r="J57">
        <v>2.2999999999999998</v>
      </c>
      <c r="K57">
        <f t="shared" si="1"/>
        <v>23</v>
      </c>
    </row>
    <row r="58" spans="2:11" x14ac:dyDescent="0.25">
      <c r="B58">
        <v>16</v>
      </c>
      <c r="J58">
        <v>2</v>
      </c>
      <c r="K58">
        <f t="shared" si="1"/>
        <v>20</v>
      </c>
    </row>
    <row r="59" spans="2:11" x14ac:dyDescent="0.25">
      <c r="B59">
        <v>21</v>
      </c>
      <c r="J59">
        <v>2</v>
      </c>
      <c r="K59">
        <f t="shared" si="1"/>
        <v>20</v>
      </c>
    </row>
    <row r="60" spans="2:11" x14ac:dyDescent="0.25">
      <c r="B60">
        <v>20</v>
      </c>
      <c r="J60">
        <v>2.2999999999999998</v>
      </c>
      <c r="K60">
        <f t="shared" si="1"/>
        <v>23</v>
      </c>
    </row>
    <row r="61" spans="2:11" x14ac:dyDescent="0.25">
      <c r="B61">
        <v>15</v>
      </c>
      <c r="J61">
        <v>2</v>
      </c>
      <c r="K61">
        <f t="shared" si="1"/>
        <v>20</v>
      </c>
    </row>
    <row r="62" spans="2:11" x14ac:dyDescent="0.25">
      <c r="B62">
        <v>22</v>
      </c>
      <c r="J62">
        <v>3</v>
      </c>
      <c r="K62">
        <f t="shared" si="1"/>
        <v>30</v>
      </c>
    </row>
    <row r="63" spans="2:11" x14ac:dyDescent="0.25">
      <c r="B63">
        <v>22</v>
      </c>
      <c r="J63">
        <v>2.2999999999999998</v>
      </c>
      <c r="K63">
        <f t="shared" si="1"/>
        <v>23</v>
      </c>
    </row>
    <row r="64" spans="2:11" x14ac:dyDescent="0.25">
      <c r="B64">
        <v>26</v>
      </c>
      <c r="J64">
        <v>2.2000000000000002</v>
      </c>
      <c r="K64">
        <f t="shared" si="1"/>
        <v>22</v>
      </c>
    </row>
    <row r="65" spans="2:11" x14ac:dyDescent="0.25">
      <c r="B65">
        <v>26</v>
      </c>
      <c r="J65">
        <v>2.4</v>
      </c>
      <c r="K65">
        <f t="shared" si="1"/>
        <v>24</v>
      </c>
    </row>
    <row r="66" spans="2:11" x14ac:dyDescent="0.25">
      <c r="B66">
        <v>24</v>
      </c>
      <c r="J66">
        <v>2.2999999999999998</v>
      </c>
      <c r="K66">
        <f t="shared" si="1"/>
        <v>23</v>
      </c>
    </row>
    <row r="67" spans="2:11" x14ac:dyDescent="0.25">
      <c r="B67">
        <v>23</v>
      </c>
      <c r="J67">
        <v>2.5</v>
      </c>
      <c r="K67">
        <f t="shared" si="1"/>
        <v>25</v>
      </c>
    </row>
    <row r="68" spans="2:11" x14ac:dyDescent="0.25">
      <c r="B68">
        <v>21</v>
      </c>
      <c r="K68">
        <v>15</v>
      </c>
    </row>
    <row r="69" spans="2:11" x14ac:dyDescent="0.25">
      <c r="B69">
        <v>24</v>
      </c>
      <c r="K69">
        <v>15</v>
      </c>
    </row>
    <row r="70" spans="2:11" x14ac:dyDescent="0.25">
      <c r="B70">
        <v>17</v>
      </c>
      <c r="K70">
        <v>15</v>
      </c>
    </row>
    <row r="71" spans="2:11" x14ac:dyDescent="0.25">
      <c r="B71">
        <v>20</v>
      </c>
      <c r="K71">
        <v>23</v>
      </c>
    </row>
    <row r="72" spans="2:11" x14ac:dyDescent="0.25">
      <c r="B72">
        <v>15</v>
      </c>
      <c r="K72">
        <v>23</v>
      </c>
    </row>
    <row r="73" spans="2:11" x14ac:dyDescent="0.25">
      <c r="B73">
        <v>15</v>
      </c>
      <c r="K73">
        <v>23</v>
      </c>
    </row>
    <row r="74" spans="2:11" x14ac:dyDescent="0.25">
      <c r="B74">
        <v>24</v>
      </c>
      <c r="K74">
        <v>21</v>
      </c>
    </row>
    <row r="75" spans="2:11" x14ac:dyDescent="0.25">
      <c r="B75">
        <v>22</v>
      </c>
      <c r="K75">
        <v>21</v>
      </c>
    </row>
    <row r="76" spans="2:11" x14ac:dyDescent="0.25">
      <c r="B76">
        <v>17</v>
      </c>
      <c r="K76">
        <v>21</v>
      </c>
    </row>
    <row r="77" spans="2:11" x14ac:dyDescent="0.25">
      <c r="B77">
        <v>16</v>
      </c>
      <c r="K77">
        <v>21</v>
      </c>
    </row>
    <row r="78" spans="2:11" x14ac:dyDescent="0.25">
      <c r="B78">
        <v>21</v>
      </c>
      <c r="K78">
        <v>21</v>
      </c>
    </row>
    <row r="79" spans="2:11" x14ac:dyDescent="0.25">
      <c r="B79">
        <v>30</v>
      </c>
      <c r="K79">
        <v>14</v>
      </c>
    </row>
    <row r="80" spans="2:11" x14ac:dyDescent="0.25">
      <c r="B80">
        <v>26</v>
      </c>
      <c r="K80">
        <v>25</v>
      </c>
    </row>
    <row r="81" spans="2:11" x14ac:dyDescent="0.25">
      <c r="B81">
        <v>21</v>
      </c>
      <c r="K81">
        <v>25</v>
      </c>
    </row>
    <row r="82" spans="2:11" x14ac:dyDescent="0.25">
      <c r="B82">
        <v>23</v>
      </c>
      <c r="K82">
        <v>25</v>
      </c>
    </row>
    <row r="83" spans="2:11" x14ac:dyDescent="0.25">
      <c r="B83">
        <v>25</v>
      </c>
      <c r="K83">
        <v>25</v>
      </c>
    </row>
    <row r="84" spans="2:11" x14ac:dyDescent="0.25">
      <c r="B84">
        <v>27</v>
      </c>
      <c r="K84">
        <v>25</v>
      </c>
    </row>
    <row r="85" spans="2:11" x14ac:dyDescent="0.25">
      <c r="B85">
        <v>24</v>
      </c>
      <c r="K85">
        <v>25</v>
      </c>
    </row>
    <row r="86" spans="2:11" x14ac:dyDescent="0.25">
      <c r="B86">
        <v>21</v>
      </c>
      <c r="K86">
        <v>25</v>
      </c>
    </row>
    <row r="87" spans="2:11" x14ac:dyDescent="0.25">
      <c r="B87">
        <v>27</v>
      </c>
      <c r="K87">
        <v>25</v>
      </c>
    </row>
    <row r="88" spans="2:11" x14ac:dyDescent="0.25">
      <c r="B88">
        <v>29</v>
      </c>
      <c r="K88">
        <v>25</v>
      </c>
    </row>
    <row r="89" spans="2:11" x14ac:dyDescent="0.25">
      <c r="B89">
        <v>24</v>
      </c>
      <c r="K89">
        <v>25</v>
      </c>
    </row>
    <row r="90" spans="2:11" x14ac:dyDescent="0.25">
      <c r="B90">
        <v>22</v>
      </c>
      <c r="K90">
        <v>25</v>
      </c>
    </row>
    <row r="91" spans="2:11" x14ac:dyDescent="0.25">
      <c r="B91">
        <v>27</v>
      </c>
      <c r="K91">
        <v>25</v>
      </c>
    </row>
    <row r="92" spans="2:11" x14ac:dyDescent="0.25">
      <c r="B92">
        <v>19</v>
      </c>
      <c r="K92">
        <v>27</v>
      </c>
    </row>
    <row r="93" spans="2:11" x14ac:dyDescent="0.25">
      <c r="B93">
        <v>25</v>
      </c>
      <c r="K93">
        <v>27</v>
      </c>
    </row>
    <row r="94" spans="2:11" x14ac:dyDescent="0.25">
      <c r="B94">
        <v>27</v>
      </c>
      <c r="K94">
        <v>27</v>
      </c>
    </row>
    <row r="95" spans="2:11" x14ac:dyDescent="0.25">
      <c r="B95">
        <v>25</v>
      </c>
      <c r="K95">
        <v>27</v>
      </c>
    </row>
    <row r="96" spans="2:11" x14ac:dyDescent="0.25">
      <c r="B96">
        <v>23</v>
      </c>
      <c r="K96">
        <v>27</v>
      </c>
    </row>
    <row r="97" spans="2:11" x14ac:dyDescent="0.25">
      <c r="B97">
        <v>21</v>
      </c>
      <c r="K97">
        <v>27</v>
      </c>
    </row>
    <row r="98" spans="2:11" x14ac:dyDescent="0.25">
      <c r="B98">
        <v>25</v>
      </c>
      <c r="K98">
        <v>24</v>
      </c>
    </row>
    <row r="99" spans="2:11" x14ac:dyDescent="0.25">
      <c r="B99">
        <v>27</v>
      </c>
      <c r="K99">
        <v>24</v>
      </c>
    </row>
    <row r="100" spans="2:11" x14ac:dyDescent="0.25">
      <c r="B100">
        <v>34</v>
      </c>
      <c r="K100">
        <v>20</v>
      </c>
    </row>
    <row r="101" spans="2:11" x14ac:dyDescent="0.25">
      <c r="B101">
        <v>28</v>
      </c>
      <c r="K101">
        <v>20</v>
      </c>
    </row>
    <row r="102" spans="2:11" x14ac:dyDescent="0.25">
      <c r="B102">
        <v>27</v>
      </c>
      <c r="K102">
        <v>20</v>
      </c>
    </row>
    <row r="103" spans="2:11" x14ac:dyDescent="0.25">
      <c r="B103">
        <v>24</v>
      </c>
      <c r="K103">
        <v>20</v>
      </c>
    </row>
    <row r="104" spans="2:11" x14ac:dyDescent="0.25">
      <c r="B104">
        <v>25</v>
      </c>
      <c r="K104">
        <v>20</v>
      </c>
    </row>
    <row r="105" spans="2:11" x14ac:dyDescent="0.25">
      <c r="B105">
        <v>23</v>
      </c>
      <c r="K105">
        <v>20</v>
      </c>
    </row>
    <row r="106" spans="2:11" x14ac:dyDescent="0.25">
      <c r="B106">
        <v>22</v>
      </c>
      <c r="K106">
        <v>20</v>
      </c>
    </row>
    <row r="107" spans="2:11" x14ac:dyDescent="0.25">
      <c r="B107">
        <v>25</v>
      </c>
      <c r="K107">
        <v>20</v>
      </c>
    </row>
    <row r="108" spans="2:11" x14ac:dyDescent="0.25">
      <c r="B108">
        <v>28</v>
      </c>
      <c r="K108">
        <v>20</v>
      </c>
    </row>
    <row r="109" spans="2:11" x14ac:dyDescent="0.25">
      <c r="B109">
        <v>23</v>
      </c>
      <c r="K109">
        <v>20</v>
      </c>
    </row>
    <row r="110" spans="2:11" x14ac:dyDescent="0.25">
      <c r="B110">
        <v>25</v>
      </c>
      <c r="K110">
        <v>20</v>
      </c>
    </row>
    <row r="111" spans="2:11" x14ac:dyDescent="0.25">
      <c r="B111">
        <v>26</v>
      </c>
      <c r="K111">
        <v>20</v>
      </c>
    </row>
    <row r="112" spans="2:11" x14ac:dyDescent="0.25">
      <c r="B112">
        <v>30</v>
      </c>
      <c r="K112">
        <v>20</v>
      </c>
    </row>
    <row r="113" spans="2:11" x14ac:dyDescent="0.25">
      <c r="B113">
        <v>20</v>
      </c>
      <c r="K113">
        <v>20</v>
      </c>
    </row>
    <row r="114" spans="2:11" x14ac:dyDescent="0.25">
      <c r="B114">
        <v>23</v>
      </c>
      <c r="K114">
        <v>20</v>
      </c>
    </row>
    <row r="115" spans="2:11" x14ac:dyDescent="0.25">
      <c r="B115">
        <v>24</v>
      </c>
      <c r="K115">
        <v>20</v>
      </c>
    </row>
    <row r="116" spans="2:11" x14ac:dyDescent="0.25">
      <c r="B116">
        <v>23</v>
      </c>
      <c r="K116">
        <v>26</v>
      </c>
    </row>
    <row r="117" spans="2:11" x14ac:dyDescent="0.25">
      <c r="B117">
        <v>22</v>
      </c>
      <c r="K117">
        <v>26</v>
      </c>
    </row>
    <row r="118" spans="2:11" x14ac:dyDescent="0.25">
      <c r="B118">
        <v>23</v>
      </c>
      <c r="K118">
        <v>26</v>
      </c>
    </row>
    <row r="119" spans="2:11" x14ac:dyDescent="0.25">
      <c r="B119">
        <v>25</v>
      </c>
      <c r="K119">
        <v>26</v>
      </c>
    </row>
    <row r="120" spans="2:11" x14ac:dyDescent="0.25">
      <c r="B120">
        <v>24</v>
      </c>
      <c r="K120">
        <v>26</v>
      </c>
    </row>
    <row r="121" spans="2:11" x14ac:dyDescent="0.25">
      <c r="B121">
        <v>25</v>
      </c>
      <c r="K121">
        <v>26</v>
      </c>
    </row>
    <row r="122" spans="2:11" x14ac:dyDescent="0.25">
      <c r="B122">
        <v>29</v>
      </c>
      <c r="K122">
        <v>19</v>
      </c>
    </row>
    <row r="123" spans="2:11" x14ac:dyDescent="0.25">
      <c r="B123">
        <v>25</v>
      </c>
      <c r="K123">
        <v>19</v>
      </c>
    </row>
    <row r="124" spans="2:11" x14ac:dyDescent="0.25">
      <c r="B124">
        <v>28</v>
      </c>
      <c r="K124">
        <v>19</v>
      </c>
    </row>
    <row r="125" spans="2:11" x14ac:dyDescent="0.25">
      <c r="B125">
        <v>20</v>
      </c>
      <c r="K125">
        <v>19</v>
      </c>
    </row>
    <row r="126" spans="2:11" x14ac:dyDescent="0.25">
      <c r="B126">
        <v>25</v>
      </c>
      <c r="K126">
        <v>19</v>
      </c>
    </row>
    <row r="127" spans="2:11" x14ac:dyDescent="0.25">
      <c r="B127">
        <v>23</v>
      </c>
      <c r="K127">
        <v>19</v>
      </c>
    </row>
    <row r="128" spans="2:11" x14ac:dyDescent="0.25">
      <c r="B128">
        <v>22</v>
      </c>
      <c r="K128">
        <v>30</v>
      </c>
    </row>
    <row r="129" spans="2:11" x14ac:dyDescent="0.25">
      <c r="B129">
        <v>30</v>
      </c>
      <c r="K129">
        <v>17</v>
      </c>
    </row>
    <row r="130" spans="2:11" x14ac:dyDescent="0.25">
      <c r="B130">
        <v>31</v>
      </c>
      <c r="K130">
        <v>17</v>
      </c>
    </row>
    <row r="131" spans="2:11" x14ac:dyDescent="0.25">
      <c r="B131">
        <v>27</v>
      </c>
      <c r="K131">
        <v>17</v>
      </c>
    </row>
    <row r="132" spans="2:11" x14ac:dyDescent="0.25">
      <c r="B132">
        <v>21</v>
      </c>
      <c r="K132">
        <v>17</v>
      </c>
    </row>
    <row r="133" spans="2:11" x14ac:dyDescent="0.25">
      <c r="B133">
        <v>22</v>
      </c>
      <c r="K133">
        <v>29</v>
      </c>
    </row>
    <row r="134" spans="2:11" x14ac:dyDescent="0.25">
      <c r="B134">
        <v>20</v>
      </c>
      <c r="K134">
        <v>18</v>
      </c>
    </row>
    <row r="135" spans="2:11" x14ac:dyDescent="0.25">
      <c r="B135">
        <v>19</v>
      </c>
      <c r="K135">
        <v>18</v>
      </c>
    </row>
    <row r="136" spans="2:11" x14ac:dyDescent="0.25">
      <c r="B136">
        <v>23</v>
      </c>
      <c r="K136">
        <v>18</v>
      </c>
    </row>
    <row r="137" spans="2:11" x14ac:dyDescent="0.25">
      <c r="B137">
        <v>24</v>
      </c>
      <c r="K137">
        <v>18</v>
      </c>
    </row>
    <row r="138" spans="2:11" x14ac:dyDescent="0.25">
      <c r="B138">
        <v>23</v>
      </c>
      <c r="K138">
        <v>28</v>
      </c>
    </row>
    <row r="139" spans="2:11" x14ac:dyDescent="0.25">
      <c r="B139">
        <v>19</v>
      </c>
      <c r="K139">
        <v>28</v>
      </c>
    </row>
    <row r="140" spans="2:11" x14ac:dyDescent="0.25">
      <c r="B140">
        <v>15</v>
      </c>
      <c r="K140">
        <v>16</v>
      </c>
    </row>
    <row r="141" spans="2:11" x14ac:dyDescent="0.25">
      <c r="B141">
        <v>20</v>
      </c>
      <c r="K141">
        <v>20</v>
      </c>
    </row>
    <row r="142" spans="2:11" x14ac:dyDescent="0.25">
      <c r="B142">
        <v>23</v>
      </c>
      <c r="K142">
        <v>12</v>
      </c>
    </row>
    <row r="143" spans="2:11" x14ac:dyDescent="0.25">
      <c r="B143" s="26">
        <v>26</v>
      </c>
      <c r="K143">
        <v>24</v>
      </c>
    </row>
    <row r="144" spans="2:11" x14ac:dyDescent="0.25">
      <c r="B144" s="26">
        <v>21</v>
      </c>
      <c r="K144">
        <v>27</v>
      </c>
    </row>
    <row r="145" spans="2:11" x14ac:dyDescent="0.25">
      <c r="B145" s="26">
        <v>22</v>
      </c>
      <c r="K145">
        <v>23</v>
      </c>
    </row>
    <row r="146" spans="2:11" x14ac:dyDescent="0.25">
      <c r="B146" s="26">
        <v>23</v>
      </c>
      <c r="K146">
        <v>26</v>
      </c>
    </row>
    <row r="147" spans="2:11" x14ac:dyDescent="0.25">
      <c r="B147" s="26">
        <v>25</v>
      </c>
      <c r="K147">
        <v>17</v>
      </c>
    </row>
    <row r="148" spans="2:11" x14ac:dyDescent="0.25">
      <c r="B148" s="26">
        <v>23</v>
      </c>
      <c r="K148">
        <v>23</v>
      </c>
    </row>
    <row r="149" spans="2:11" x14ac:dyDescent="0.25">
      <c r="B149" s="26">
        <v>19</v>
      </c>
      <c r="K149">
        <v>16</v>
      </c>
    </row>
    <row r="150" spans="2:11" x14ac:dyDescent="0.25">
      <c r="B150" s="26">
        <v>20</v>
      </c>
      <c r="K150">
        <v>19</v>
      </c>
    </row>
    <row r="151" spans="2:11" x14ac:dyDescent="0.25">
      <c r="B151" s="26">
        <v>23</v>
      </c>
      <c r="K151">
        <v>22</v>
      </c>
    </row>
    <row r="152" spans="2:11" x14ac:dyDescent="0.25">
      <c r="B152" s="26">
        <v>20</v>
      </c>
      <c r="K152">
        <v>23</v>
      </c>
    </row>
    <row r="153" spans="2:11" x14ac:dyDescent="0.25">
      <c r="B153" s="26">
        <v>22</v>
      </c>
      <c r="K153">
        <v>19</v>
      </c>
    </row>
    <row r="154" spans="2:11" x14ac:dyDescent="0.25">
      <c r="B154" s="26">
        <v>21</v>
      </c>
      <c r="K154">
        <v>24</v>
      </c>
    </row>
    <row r="155" spans="2:11" x14ac:dyDescent="0.25">
      <c r="B155" s="26">
        <v>21</v>
      </c>
      <c r="K155">
        <v>23</v>
      </c>
    </row>
    <row r="156" spans="2:11" x14ac:dyDescent="0.25">
      <c r="B156" s="26">
        <v>22</v>
      </c>
      <c r="K156">
        <v>17</v>
      </c>
    </row>
    <row r="157" spans="2:11" x14ac:dyDescent="0.25">
      <c r="B157" s="26">
        <v>21</v>
      </c>
      <c r="K157">
        <v>18</v>
      </c>
    </row>
    <row r="158" spans="2:11" x14ac:dyDescent="0.25">
      <c r="B158" s="26">
        <v>20</v>
      </c>
      <c r="K158">
        <v>20</v>
      </c>
    </row>
    <row r="159" spans="2:11" x14ac:dyDescent="0.25">
      <c r="B159" s="26">
        <v>22</v>
      </c>
      <c r="K159">
        <v>23</v>
      </c>
    </row>
    <row r="160" spans="2:11" x14ac:dyDescent="0.25">
      <c r="B160" s="26">
        <v>21</v>
      </c>
      <c r="K160">
        <v>19</v>
      </c>
    </row>
    <row r="161" spans="2:11" x14ac:dyDescent="0.25">
      <c r="B161" s="26">
        <v>21</v>
      </c>
      <c r="K161">
        <v>17</v>
      </c>
    </row>
    <row r="162" spans="2:11" x14ac:dyDescent="0.25">
      <c r="B162" s="26">
        <v>23</v>
      </c>
      <c r="K162">
        <v>22</v>
      </c>
    </row>
    <row r="163" spans="2:11" x14ac:dyDescent="0.25">
      <c r="B163" s="26">
        <v>22</v>
      </c>
      <c r="K163">
        <v>17</v>
      </c>
    </row>
    <row r="164" spans="2:11" x14ac:dyDescent="0.25">
      <c r="B164" s="26">
        <v>20</v>
      </c>
      <c r="K164">
        <v>20</v>
      </c>
    </row>
    <row r="165" spans="2:11" x14ac:dyDescent="0.25">
      <c r="B165" s="26">
        <v>25</v>
      </c>
      <c r="K165">
        <v>17</v>
      </c>
    </row>
    <row r="166" spans="2:11" x14ac:dyDescent="0.25">
      <c r="B166" s="26">
        <v>23</v>
      </c>
      <c r="K166">
        <v>19</v>
      </c>
    </row>
    <row r="167" spans="2:11" x14ac:dyDescent="0.25">
      <c r="B167" s="26">
        <v>18</v>
      </c>
      <c r="K167">
        <v>24</v>
      </c>
    </row>
    <row r="168" spans="2:11" x14ac:dyDescent="0.25">
      <c r="B168" s="27">
        <v>13</v>
      </c>
      <c r="K168">
        <v>25</v>
      </c>
    </row>
    <row r="169" spans="2:11" x14ac:dyDescent="0.25">
      <c r="B169" s="27">
        <v>20</v>
      </c>
      <c r="K169">
        <v>26</v>
      </c>
    </row>
    <row r="170" spans="2:11" x14ac:dyDescent="0.25">
      <c r="B170" s="27">
        <v>25</v>
      </c>
      <c r="K170">
        <v>30</v>
      </c>
    </row>
    <row r="171" spans="2:11" x14ac:dyDescent="0.25">
      <c r="B171" s="27">
        <v>25</v>
      </c>
      <c r="K171">
        <v>27</v>
      </c>
    </row>
    <row r="172" spans="2:11" x14ac:dyDescent="0.25">
      <c r="B172" s="27">
        <v>30</v>
      </c>
      <c r="K172">
        <v>20</v>
      </c>
    </row>
    <row r="173" spans="2:11" x14ac:dyDescent="0.25">
      <c r="B173" s="27">
        <v>25</v>
      </c>
      <c r="K173">
        <v>24</v>
      </c>
    </row>
    <row r="174" spans="2:11" x14ac:dyDescent="0.25">
      <c r="B174" s="27">
        <v>20</v>
      </c>
      <c r="K174">
        <v>26</v>
      </c>
    </row>
    <row r="175" spans="2:11" x14ac:dyDescent="0.25">
      <c r="B175" s="27">
        <v>25</v>
      </c>
      <c r="K175">
        <v>30</v>
      </c>
    </row>
    <row r="176" spans="2:11" x14ac:dyDescent="0.25">
      <c r="B176" s="27">
        <v>20</v>
      </c>
      <c r="K176">
        <v>27</v>
      </c>
    </row>
    <row r="177" spans="2:11" x14ac:dyDescent="0.25">
      <c r="B177" s="27">
        <v>15</v>
      </c>
      <c r="K177">
        <v>20</v>
      </c>
    </row>
    <row r="178" spans="2:11" x14ac:dyDescent="0.25">
      <c r="B178" s="27">
        <v>25</v>
      </c>
      <c r="K178">
        <v>24</v>
      </c>
    </row>
    <row r="179" spans="2:11" x14ac:dyDescent="0.25">
      <c r="K179">
        <v>20</v>
      </c>
    </row>
    <row r="180" spans="2:11" x14ac:dyDescent="0.25">
      <c r="K180">
        <v>15</v>
      </c>
    </row>
    <row r="181" spans="2:11" x14ac:dyDescent="0.25">
      <c r="K181">
        <v>25</v>
      </c>
    </row>
    <row r="182" spans="2:11" x14ac:dyDescent="0.25">
      <c r="K182">
        <v>17</v>
      </c>
    </row>
    <row r="183" spans="2:11" x14ac:dyDescent="0.25">
      <c r="K183">
        <v>21</v>
      </c>
    </row>
    <row r="184" spans="2:11" x14ac:dyDescent="0.25">
      <c r="K184">
        <v>25</v>
      </c>
    </row>
    <row r="185" spans="2:11" x14ac:dyDescent="0.25">
      <c r="K185">
        <v>20</v>
      </c>
    </row>
    <row r="186" spans="2:11" x14ac:dyDescent="0.25">
      <c r="K186">
        <v>21</v>
      </c>
    </row>
    <row r="187" spans="2:11" x14ac:dyDescent="0.25">
      <c r="K187">
        <v>25</v>
      </c>
    </row>
    <row r="188" spans="2:11" x14ac:dyDescent="0.25">
      <c r="K188">
        <v>19</v>
      </c>
    </row>
    <row r="189" spans="2:11" x14ac:dyDescent="0.25">
      <c r="K189">
        <v>24</v>
      </c>
    </row>
    <row r="190" spans="2:11" x14ac:dyDescent="0.25">
      <c r="K190">
        <v>20</v>
      </c>
    </row>
    <row r="191" spans="2:11" x14ac:dyDescent="0.25">
      <c r="K191">
        <v>23</v>
      </c>
    </row>
    <row r="192" spans="2:11" x14ac:dyDescent="0.25">
      <c r="K192">
        <v>18</v>
      </c>
    </row>
    <row r="193" spans="11:11" x14ac:dyDescent="0.25">
      <c r="K193">
        <v>20</v>
      </c>
    </row>
    <row r="194" spans="11:11" x14ac:dyDescent="0.25">
      <c r="K194">
        <v>20</v>
      </c>
    </row>
    <row r="195" spans="11:11" x14ac:dyDescent="0.25">
      <c r="K195">
        <v>20</v>
      </c>
    </row>
    <row r="196" spans="11:11" x14ac:dyDescent="0.25">
      <c r="K196">
        <v>25</v>
      </c>
    </row>
    <row r="197" spans="11:11" x14ac:dyDescent="0.25">
      <c r="K197">
        <v>22</v>
      </c>
    </row>
    <row r="198" spans="11:11" x14ac:dyDescent="0.25">
      <c r="K198">
        <v>20</v>
      </c>
    </row>
    <row r="199" spans="11:11" x14ac:dyDescent="0.25">
      <c r="K199">
        <v>18</v>
      </c>
    </row>
    <row r="200" spans="11:11" x14ac:dyDescent="0.25">
      <c r="K200">
        <v>20</v>
      </c>
    </row>
    <row r="201" spans="11:11" x14ac:dyDescent="0.25">
      <c r="K201">
        <v>19</v>
      </c>
    </row>
    <row r="202" spans="11:11" x14ac:dyDescent="0.25">
      <c r="K202">
        <v>25</v>
      </c>
    </row>
    <row r="203" spans="11:11" x14ac:dyDescent="0.25">
      <c r="K203">
        <v>22</v>
      </c>
    </row>
    <row r="204" spans="11:11" x14ac:dyDescent="0.25">
      <c r="K204">
        <v>21</v>
      </c>
    </row>
    <row r="205" spans="11:11" x14ac:dyDescent="0.25">
      <c r="K205">
        <v>16</v>
      </c>
    </row>
    <row r="206" spans="11:11" x14ac:dyDescent="0.25">
      <c r="K206">
        <v>25</v>
      </c>
    </row>
    <row r="207" spans="11:11" x14ac:dyDescent="0.25">
      <c r="K207">
        <v>18</v>
      </c>
    </row>
    <row r="208" spans="11:11" x14ac:dyDescent="0.25">
      <c r="K208">
        <v>22</v>
      </c>
    </row>
    <row r="209" spans="11:11" x14ac:dyDescent="0.25">
      <c r="K209">
        <v>16</v>
      </c>
    </row>
    <row r="210" spans="11:11" x14ac:dyDescent="0.25">
      <c r="K210">
        <v>17</v>
      </c>
    </row>
    <row r="211" spans="11:11" x14ac:dyDescent="0.25">
      <c r="K211">
        <v>21</v>
      </c>
    </row>
    <row r="212" spans="11:11" x14ac:dyDescent="0.25">
      <c r="K212">
        <v>24</v>
      </c>
    </row>
    <row r="213" spans="11:11" x14ac:dyDescent="0.25">
      <c r="K213">
        <v>22</v>
      </c>
    </row>
    <row r="214" spans="11:11" x14ac:dyDescent="0.25">
      <c r="K214">
        <v>30</v>
      </c>
    </row>
    <row r="215" spans="11:11" x14ac:dyDescent="0.25">
      <c r="K215">
        <v>25</v>
      </c>
    </row>
    <row r="216" spans="11:11" x14ac:dyDescent="0.25">
      <c r="K216">
        <v>15</v>
      </c>
    </row>
    <row r="217" spans="11:11" x14ac:dyDescent="0.25">
      <c r="K217">
        <v>25</v>
      </c>
    </row>
    <row r="218" spans="11:11" x14ac:dyDescent="0.25">
      <c r="K218">
        <v>12</v>
      </c>
    </row>
    <row r="219" spans="11:11" x14ac:dyDescent="0.25">
      <c r="K219">
        <v>30</v>
      </c>
    </row>
    <row r="220" spans="11:11" x14ac:dyDescent="0.25">
      <c r="K220">
        <v>16</v>
      </c>
    </row>
    <row r="221" spans="11:11" x14ac:dyDescent="0.25">
      <c r="K221">
        <v>17</v>
      </c>
    </row>
    <row r="222" spans="11:11" x14ac:dyDescent="0.25">
      <c r="K222">
        <v>18</v>
      </c>
    </row>
    <row r="223" spans="11:11" x14ac:dyDescent="0.25">
      <c r="K223">
        <v>19</v>
      </c>
    </row>
    <row r="224" spans="11:11" x14ac:dyDescent="0.25">
      <c r="K224">
        <v>25</v>
      </c>
    </row>
    <row r="225" spans="11:11" x14ac:dyDescent="0.25">
      <c r="K225">
        <v>20</v>
      </c>
    </row>
    <row r="226" spans="11:11" x14ac:dyDescent="0.25">
      <c r="K226">
        <v>30</v>
      </c>
    </row>
    <row r="227" spans="11:11" x14ac:dyDescent="0.25">
      <c r="K227">
        <v>25</v>
      </c>
    </row>
    <row r="228" spans="11:11" x14ac:dyDescent="0.25">
      <c r="K228">
        <v>25</v>
      </c>
    </row>
    <row r="229" spans="11:11" x14ac:dyDescent="0.25">
      <c r="K229">
        <v>27</v>
      </c>
    </row>
    <row r="230" spans="11:11" x14ac:dyDescent="0.25">
      <c r="K230">
        <v>15</v>
      </c>
    </row>
    <row r="231" spans="11:11" x14ac:dyDescent="0.25">
      <c r="K231">
        <v>15</v>
      </c>
    </row>
    <row r="232" spans="11:11" x14ac:dyDescent="0.25">
      <c r="K232">
        <v>15</v>
      </c>
    </row>
    <row r="233" spans="11:11" x14ac:dyDescent="0.25">
      <c r="K233">
        <v>20</v>
      </c>
    </row>
    <row r="234" spans="11:11" x14ac:dyDescent="0.25">
      <c r="K234">
        <v>26</v>
      </c>
    </row>
    <row r="235" spans="11:11" x14ac:dyDescent="0.25">
      <c r="K235">
        <v>12</v>
      </c>
    </row>
    <row r="236" spans="11:11" x14ac:dyDescent="0.25">
      <c r="K236">
        <v>18</v>
      </c>
    </row>
    <row r="237" spans="11:11" x14ac:dyDescent="0.25">
      <c r="K237">
        <v>16</v>
      </c>
    </row>
    <row r="238" spans="11:11" x14ac:dyDescent="0.25">
      <c r="K238">
        <v>18</v>
      </c>
    </row>
    <row r="239" spans="11:11" x14ac:dyDescent="0.25">
      <c r="K239">
        <v>12</v>
      </c>
    </row>
    <row r="240" spans="11:11" x14ac:dyDescent="0.25">
      <c r="K240">
        <v>26</v>
      </c>
    </row>
    <row r="241" spans="11:11" x14ac:dyDescent="0.25">
      <c r="K241">
        <v>24</v>
      </c>
    </row>
    <row r="242" spans="11:11" x14ac:dyDescent="0.25">
      <c r="K242">
        <v>15</v>
      </c>
    </row>
    <row r="243" spans="11:11" x14ac:dyDescent="0.25">
      <c r="K243">
        <v>15</v>
      </c>
    </row>
    <row r="244" spans="11:11" x14ac:dyDescent="0.25">
      <c r="K244">
        <v>26</v>
      </c>
    </row>
    <row r="245" spans="11:11" x14ac:dyDescent="0.25">
      <c r="K245">
        <v>25</v>
      </c>
    </row>
    <row r="246" spans="11:11" x14ac:dyDescent="0.25">
      <c r="K246">
        <v>25</v>
      </c>
    </row>
    <row r="247" spans="11:11" x14ac:dyDescent="0.25">
      <c r="K247">
        <v>23</v>
      </c>
    </row>
    <row r="248" spans="11:11" x14ac:dyDescent="0.25">
      <c r="K248">
        <v>25</v>
      </c>
    </row>
    <row r="249" spans="11:11" x14ac:dyDescent="0.25">
      <c r="K249">
        <v>29</v>
      </c>
    </row>
    <row r="250" spans="11:11" x14ac:dyDescent="0.25">
      <c r="K250">
        <v>24</v>
      </c>
    </row>
    <row r="251" spans="11:11" x14ac:dyDescent="0.25">
      <c r="K251">
        <v>27</v>
      </c>
    </row>
    <row r="252" spans="11:11" x14ac:dyDescent="0.25">
      <c r="K252">
        <v>19</v>
      </c>
    </row>
    <row r="253" spans="11:11" x14ac:dyDescent="0.25">
      <c r="K253">
        <v>21</v>
      </c>
    </row>
    <row r="254" spans="11:11" x14ac:dyDescent="0.25">
      <c r="K254">
        <v>22</v>
      </c>
    </row>
    <row r="255" spans="11:11" x14ac:dyDescent="0.25">
      <c r="K255">
        <v>24</v>
      </c>
    </row>
    <row r="256" spans="11:11" x14ac:dyDescent="0.25">
      <c r="K256">
        <v>19</v>
      </c>
    </row>
    <row r="257" spans="11:11" x14ac:dyDescent="0.25">
      <c r="K257">
        <v>14</v>
      </c>
    </row>
    <row r="258" spans="11:11" x14ac:dyDescent="0.25">
      <c r="K258">
        <v>17</v>
      </c>
    </row>
    <row r="259" spans="11:11" x14ac:dyDescent="0.25">
      <c r="K259">
        <v>15</v>
      </c>
    </row>
    <row r="260" spans="11:11" x14ac:dyDescent="0.25">
      <c r="K260">
        <v>11</v>
      </c>
    </row>
    <row r="261" spans="11:11" x14ac:dyDescent="0.25">
      <c r="K261">
        <v>22</v>
      </c>
    </row>
    <row r="262" spans="11:11" x14ac:dyDescent="0.25">
      <c r="K262">
        <v>28</v>
      </c>
    </row>
    <row r="263" spans="11:11" x14ac:dyDescent="0.25">
      <c r="K263">
        <v>18</v>
      </c>
    </row>
    <row r="264" spans="11:11" x14ac:dyDescent="0.25">
      <c r="K264">
        <v>17</v>
      </c>
    </row>
    <row r="265" spans="11:11" x14ac:dyDescent="0.25">
      <c r="K265" s="26">
        <v>29</v>
      </c>
    </row>
    <row r="266" spans="11:11" x14ac:dyDescent="0.25">
      <c r="K266" s="26">
        <v>23</v>
      </c>
    </row>
    <row r="267" spans="11:11" x14ac:dyDescent="0.25">
      <c r="K267" s="26">
        <v>17</v>
      </c>
    </row>
    <row r="268" spans="11:11" x14ac:dyDescent="0.25">
      <c r="K268" s="26">
        <v>22</v>
      </c>
    </row>
    <row r="269" spans="11:11" x14ac:dyDescent="0.25">
      <c r="K269" s="26">
        <v>24</v>
      </c>
    </row>
    <row r="270" spans="11:11" x14ac:dyDescent="0.25">
      <c r="K270" s="26">
        <v>19</v>
      </c>
    </row>
    <row r="271" spans="11:11" x14ac:dyDescent="0.25">
      <c r="K271" s="26">
        <v>19</v>
      </c>
    </row>
    <row r="272" spans="11:11" x14ac:dyDescent="0.25">
      <c r="K272" s="26">
        <v>19</v>
      </c>
    </row>
    <row r="273" spans="11:11" x14ac:dyDescent="0.25">
      <c r="K273" s="26">
        <v>21</v>
      </c>
    </row>
    <row r="274" spans="11:11" x14ac:dyDescent="0.25">
      <c r="K274" s="26">
        <v>15</v>
      </c>
    </row>
    <row r="275" spans="11:11" x14ac:dyDescent="0.25">
      <c r="K275" s="26">
        <v>21</v>
      </c>
    </row>
    <row r="276" spans="11:11" x14ac:dyDescent="0.25">
      <c r="K276" s="26">
        <v>22</v>
      </c>
    </row>
    <row r="277" spans="11:11" x14ac:dyDescent="0.25">
      <c r="K277" s="26">
        <v>19</v>
      </c>
    </row>
    <row r="278" spans="11:11" x14ac:dyDescent="0.25">
      <c r="K278" s="26">
        <v>17</v>
      </c>
    </row>
    <row r="279" spans="11:11" x14ac:dyDescent="0.25">
      <c r="K279" s="26">
        <v>18</v>
      </c>
    </row>
    <row r="280" spans="11:11" x14ac:dyDescent="0.25">
      <c r="K280" s="26">
        <v>21</v>
      </c>
    </row>
    <row r="281" spans="11:11" x14ac:dyDescent="0.25">
      <c r="K281" s="26">
        <v>23</v>
      </c>
    </row>
    <row r="282" spans="11:11" x14ac:dyDescent="0.25">
      <c r="K282" s="26">
        <v>20</v>
      </c>
    </row>
    <row r="283" spans="11:11" x14ac:dyDescent="0.25">
      <c r="K283" s="26">
        <v>20</v>
      </c>
    </row>
    <row r="284" spans="11:11" x14ac:dyDescent="0.25">
      <c r="K284" s="26">
        <v>16</v>
      </c>
    </row>
    <row r="285" spans="11:11" x14ac:dyDescent="0.25">
      <c r="K285" s="26">
        <v>15</v>
      </c>
    </row>
    <row r="286" spans="11:11" x14ac:dyDescent="0.25">
      <c r="K286" s="26">
        <v>17</v>
      </c>
    </row>
    <row r="287" spans="11:11" x14ac:dyDescent="0.25">
      <c r="K287" s="26">
        <v>16</v>
      </c>
    </row>
    <row r="288" spans="11:11" x14ac:dyDescent="0.25">
      <c r="K288" s="26">
        <v>18</v>
      </c>
    </row>
    <row r="289" spans="11:11" x14ac:dyDescent="0.25">
      <c r="K289" s="26">
        <v>20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Notes</vt:lpstr>
      <vt:lpstr>Mussels</vt:lpstr>
      <vt:lpstr>Quagga lengths</vt:lpstr>
      <vt:lpstr>number of samples</vt:lpstr>
      <vt:lpstr>Fig 3 Quagga density </vt:lpstr>
      <vt:lpstr>Length Data</vt:lpstr>
      <vt:lpstr>Fig 4 Quagga Length</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dc:creator>
  <cp:lastModifiedBy>default user</cp:lastModifiedBy>
  <dcterms:created xsi:type="dcterms:W3CDTF">2015-10-12T15:20:35Z</dcterms:created>
  <dcterms:modified xsi:type="dcterms:W3CDTF">2015-12-02T17:27:33Z</dcterms:modified>
</cp:coreProperties>
</file>